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3080" windowHeight="8544"/>
  </bookViews>
  <sheets>
    <sheet name="Modele_Recette" sheetId="7" r:id="rId1"/>
    <sheet name="Base" sheetId="1" r:id="rId2"/>
    <sheet name="Cookies" sheetId="2" r:id="rId3"/>
    <sheet name="Cakes" sheetId="3" r:id="rId4"/>
    <sheet name="Gâteaux" sheetId="4" r:id="rId5"/>
    <sheet name="Planning" sheetId="5" r:id="rId6"/>
    <sheet name="Liste courses" sheetId="6" r:id="rId7"/>
  </sheets>
  <definedNames>
    <definedName name="f_ingrédients">OFFSET(P_ingrédients,0,0,COUNTA(Liste_ingrédients),1)</definedName>
    <definedName name="L_Catégories">T_ingrédients[Ingrédient]</definedName>
    <definedName name="L_ingrédients">T_ingrédients[Ingrédient]</definedName>
    <definedName name="L_Recettes">T_Catégories_recettes[Recette]</definedName>
    <definedName name="Liste_ingrédients">T_ingrédients[Ingrédient]</definedName>
    <definedName name="P_ingrédients">Base!$B$4</definedName>
    <definedName name="_xlnm.Print_Area" localSheetId="0">Modele_Recette!$A$1:$F$32</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5" i="7" l="1"/>
  <c r="C6" i="7"/>
  <c r="C7" i="7"/>
  <c r="C8" i="7"/>
  <c r="C9" i="7"/>
  <c r="C10" i="7"/>
  <c r="C11" i="7"/>
  <c r="C12" i="7"/>
  <c r="C13" i="7"/>
  <c r="C14" i="7"/>
  <c r="C15" i="7"/>
  <c r="C16" i="7"/>
  <c r="C17" i="7"/>
  <c r="C18" i="7"/>
  <c r="C19" i="7"/>
  <c r="C20" i="7"/>
  <c r="C21" i="7"/>
  <c r="C22" i="7"/>
  <c r="C23" i="7"/>
  <c r="C24" i="7"/>
  <c r="C25" i="7"/>
  <c r="C26" i="7"/>
  <c r="C27" i="7"/>
  <c r="C28" i="7"/>
  <c r="C29" i="7"/>
  <c r="C30" i="7"/>
  <c r="C31" i="7"/>
  <c r="F32" i="7"/>
  <c r="E32" i="7"/>
  <c r="D32" i="7"/>
  <c r="C4" i="7"/>
  <c r="F28" i="2" l="1"/>
  <c r="E28" i="2"/>
  <c r="D28" i="2"/>
  <c r="F27" i="2"/>
  <c r="E27" i="2"/>
  <c r="D27" i="2"/>
  <c r="F26" i="2"/>
  <c r="E26" i="2"/>
  <c r="D26" i="2"/>
  <c r="F25" i="2"/>
  <c r="E25" i="2"/>
  <c r="D25" i="2"/>
  <c r="F24" i="2"/>
  <c r="E24" i="2"/>
  <c r="D24" i="2"/>
  <c r="F23" i="2"/>
  <c r="E23" i="2"/>
  <c r="D23" i="2"/>
  <c r="F22" i="2"/>
  <c r="E22" i="2"/>
  <c r="D22" i="2"/>
  <c r="F21" i="2"/>
  <c r="E21" i="2"/>
  <c r="D21" i="2"/>
  <c r="F20" i="2"/>
  <c r="E20" i="2"/>
  <c r="D20" i="2"/>
  <c r="F19" i="2"/>
  <c r="E19" i="2"/>
  <c r="D19" i="2"/>
  <c r="C20" i="2"/>
  <c r="C21" i="2"/>
  <c r="C22" i="2"/>
  <c r="C23" i="2"/>
  <c r="C24" i="2"/>
  <c r="C25" i="2"/>
  <c r="C26" i="2"/>
  <c r="C27" i="2"/>
  <c r="C28" i="2"/>
  <c r="C29" i="2"/>
  <c r="C30" i="2"/>
  <c r="C31" i="2"/>
  <c r="C32" i="2"/>
  <c r="C33" i="2"/>
  <c r="C34" i="2"/>
  <c r="C35" i="2"/>
  <c r="C36" i="2"/>
  <c r="C37" i="2"/>
  <c r="C38" i="2"/>
  <c r="C39" i="2"/>
  <c r="C40" i="2"/>
  <c r="C41" i="2"/>
  <c r="C42" i="2"/>
  <c r="C43" i="2"/>
  <c r="C44" i="2"/>
  <c r="C45" i="2"/>
  <c r="C46" i="2"/>
  <c r="C19" i="2"/>
  <c r="F13" i="4" l="1"/>
  <c r="E13" i="4"/>
  <c r="D13" i="4"/>
  <c r="C12" i="4"/>
  <c r="C11" i="4"/>
  <c r="C10" i="4"/>
  <c r="C9" i="4"/>
  <c r="C8" i="4"/>
  <c r="C7" i="4"/>
  <c r="C6" i="4"/>
  <c r="C5" i="4"/>
  <c r="C11" i="3"/>
  <c r="C12" i="3"/>
  <c r="C14" i="3"/>
  <c r="F16" i="3"/>
  <c r="E16" i="3"/>
  <c r="D16" i="3"/>
  <c r="C15" i="3"/>
  <c r="C13" i="3"/>
  <c r="C10" i="3"/>
  <c r="C9" i="3"/>
  <c r="C8" i="3"/>
  <c r="C7" i="3"/>
  <c r="C6" i="3"/>
  <c r="C5" i="3"/>
  <c r="C5" i="2"/>
  <c r="F47" i="2"/>
  <c r="E47" i="2"/>
  <c r="D47" i="2"/>
  <c r="C6" i="2"/>
  <c r="C7" i="2"/>
  <c r="C8" i="2"/>
  <c r="C9" i="2"/>
  <c r="C10" i="2"/>
  <c r="C11" i="2"/>
  <c r="C12" i="2"/>
  <c r="D13" i="2" l="1"/>
  <c r="E13" i="2"/>
  <c r="F13" i="2"/>
  <c r="J43" i="3" l="1"/>
  <c r="L42" i="3"/>
  <c r="O42" i="3" s="1"/>
  <c r="K42" i="3"/>
  <c r="N42" i="3" s="1"/>
  <c r="O41" i="3"/>
  <c r="N41" i="3"/>
  <c r="M41" i="3"/>
  <c r="L40" i="3"/>
  <c r="K40" i="3"/>
  <c r="N40" i="3" s="1"/>
  <c r="J34" i="3"/>
  <c r="O33" i="3"/>
  <c r="N33" i="3"/>
  <c r="L23" i="3"/>
  <c r="N23" i="3" s="1"/>
  <c r="K23" i="3"/>
  <c r="K24" i="3" s="1"/>
  <c r="L43" i="3" l="1"/>
  <c r="O40" i="3"/>
  <c r="O43" i="3" s="1"/>
  <c r="N43" i="3"/>
  <c r="M42" i="3"/>
  <c r="L24" i="3"/>
  <c r="O24" i="3" s="1"/>
  <c r="M23" i="3"/>
  <c r="M40" i="3"/>
  <c r="K43" i="3"/>
  <c r="M24" i="3"/>
  <c r="K25" i="3"/>
  <c r="O23" i="3"/>
  <c r="N24" i="3" l="1"/>
  <c r="L25" i="3"/>
  <c r="O25" i="3" s="1"/>
  <c r="M43" i="3"/>
  <c r="K26" i="3"/>
  <c r="M25" i="3"/>
  <c r="N25" i="3"/>
  <c r="L26" i="3"/>
  <c r="L29" i="3" l="1"/>
  <c r="O26" i="3"/>
  <c r="N26" i="3"/>
  <c r="M26" i="3"/>
  <c r="K29" i="3"/>
  <c r="K31" i="3" l="1"/>
  <c r="M29" i="3"/>
  <c r="N29" i="3"/>
  <c r="O29" i="3"/>
  <c r="L31" i="3"/>
  <c r="K32" i="3" l="1"/>
  <c r="M31" i="3"/>
  <c r="O31" i="3"/>
  <c r="L32" i="3"/>
  <c r="N31" i="3"/>
  <c r="N32" i="3" l="1"/>
  <c r="N34" i="3" s="1"/>
  <c r="O32" i="3"/>
  <c r="O34" i="3" s="1"/>
  <c r="L34" i="3"/>
  <c r="M32" i="3"/>
  <c r="K33" i="3"/>
  <c r="M33" i="3" l="1"/>
  <c r="M34" i="3" s="1"/>
  <c r="K34" i="3"/>
</calcChain>
</file>

<file path=xl/sharedStrings.xml><?xml version="1.0" encoding="utf-8"?>
<sst xmlns="http://schemas.openxmlformats.org/spreadsheetml/2006/main" count="1306" uniqueCount="352">
  <si>
    <t>Ingrédients</t>
  </si>
  <si>
    <t>Unité</t>
  </si>
  <si>
    <t>Rayon</t>
  </si>
  <si>
    <t>Prix/Kg</t>
  </si>
  <si>
    <t>Beurre doux</t>
  </si>
  <si>
    <t>Beurre demi-sel</t>
  </si>
  <si>
    <t>Cookie chocolat noir, cacahuètes &amp; caramel</t>
  </si>
  <si>
    <t>Sucre cassonade</t>
  </si>
  <si>
    <t>Vergeoise brune</t>
  </si>
  <si>
    <t>Œufs coquilles</t>
  </si>
  <si>
    <t>Farine de riz complète</t>
  </si>
  <si>
    <t>Levure chimique</t>
  </si>
  <si>
    <t>Chocolat de couverture noir 70%</t>
  </si>
  <si>
    <t>Cacahuètes grillées non salées</t>
  </si>
  <si>
    <t>g</t>
  </si>
  <si>
    <t>TOTAL</t>
  </si>
  <si>
    <t>Quantité</t>
  </si>
  <si>
    <t>Philadelphia</t>
  </si>
  <si>
    <t>Sucre semoule</t>
  </si>
  <si>
    <t>Fleur de sel</t>
  </si>
  <si>
    <t>Jaunes d'œufs coquilles</t>
  </si>
  <si>
    <t>Crème liquide 35% MG</t>
  </si>
  <si>
    <t>Fécule de maïs</t>
  </si>
  <si>
    <t>26*2</t>
  </si>
  <si>
    <t>Cake crème de marrons</t>
  </si>
  <si>
    <t>Farine de blé T55</t>
  </si>
  <si>
    <t>Crème de marrons</t>
  </si>
  <si>
    <t>1800*3</t>
  </si>
  <si>
    <t>Vanille gousse</t>
  </si>
  <si>
    <t>gousse</t>
  </si>
  <si>
    <t>B.O.L.</t>
  </si>
  <si>
    <t>Épicerie sucrée</t>
  </si>
  <si>
    <t>Épicerie salée</t>
  </si>
  <si>
    <t>Basque cheesecake nature</t>
  </si>
  <si>
    <t>Catégorie</t>
  </si>
  <si>
    <t>Recette</t>
  </si>
  <si>
    <t>Cookies</t>
  </si>
  <si>
    <t>Cookies chocolat noir, cacahuètes &amp; caramel</t>
  </si>
  <si>
    <t>Cakes</t>
  </si>
  <si>
    <t>Gâteaux</t>
  </si>
  <si>
    <t>Rhum ambré</t>
  </si>
  <si>
    <t>Fournisseur</t>
  </si>
  <si>
    <t>Qualifrais</t>
  </si>
  <si>
    <t>Métro</t>
  </si>
  <si>
    <t>Rungis market</t>
  </si>
  <si>
    <t>David Vanille</t>
  </si>
  <si>
    <r>
      <t>CAKE</t>
    </r>
    <r>
      <rPr>
        <b/>
        <sz val="11"/>
        <color theme="1"/>
        <rFont val="Calibri"/>
        <family val="2"/>
      </rPr>
      <t xml:space="preserve"> CRÈME DE MARRONS</t>
    </r>
  </si>
  <si>
    <t>Quantités/Contenance du moule</t>
  </si>
  <si>
    <t>1800*2</t>
  </si>
  <si>
    <t>2400*2</t>
  </si>
  <si>
    <t>SIROP D'IMBIBAGE</t>
  </si>
  <si>
    <t>Eau minérale</t>
  </si>
  <si>
    <t>Ingrédient</t>
  </si>
  <si>
    <t>Selon les besoins et/ou les ventes du jour, je suis amenée à faire en général mes cookies par 6, 12 ou 16 pièces. Je voudrais pouvoir remplir ma liste d'ingrédients (et ce dans toutes les feuilles) lors de la saisi d'une nouvelle recette à partir d'une liste déroulante afin de gagner du temps et éviter les fautes de frappe. Si l'unité pouvait suivre avec ce serait tip top.</t>
  </si>
  <si>
    <t>Ici, la contenance correspond au volume de mes moules à cakes, et comme pour les cookies, en fonction des besoins/ventes du jour/prévisions, je ne suis pas amenée à faire les même quantités chaque semaine. Il y a deux lignes "crème de marrons" c'est normal, car ces quantités ne sont pas ajoutés au même moment lors de l'élaboration de la recette. Ci-dessous juste pour mieux comprendre, une copie de mon fichier excel "de base" sur lequel j'ai saisi toutes mes recettes, c'est beaucoup plus lisible pour moi mais je pense que c'est quasi impossible de garder ce mode de saisi car j'ai fusionné des cellules de partout !</t>
  </si>
  <si>
    <t>Là, idéalement, un peu comme pour les ingrédients, je voudrais pouvoir cliquer via une liste déroulante dans catégorie, sélectionner la catégorie en question puis à côté dans la case droite sélectionner la recette, puis dans la case encore à droite soit la quantité, la contenance ou le diamètre en fonction du type de prod dont il s'agît.</t>
  </si>
  <si>
    <t>Ici, idéalement apparaîtrait les ingrédients nécessaires à la réalisation des recettes que j'ai rentré dans le planning pour la semaine en question. Je ne verrais apparaître qu'une seule ligne "sucre en poudre" par exemple, même si celui-ci est utilisé dans deux recettes différentes.</t>
  </si>
  <si>
    <t>Total</t>
  </si>
  <si>
    <t>6</t>
  </si>
  <si>
    <t>12</t>
  </si>
  <si>
    <t>16</t>
  </si>
  <si>
    <t>18</t>
  </si>
  <si>
    <t>26</t>
  </si>
  <si>
    <t>Boissons</t>
  </si>
  <si>
    <t>Alcools</t>
  </si>
  <si>
    <t>1800</t>
  </si>
  <si>
    <t>2400</t>
  </si>
  <si>
    <t>Il y aura d'autres feuilles de catégories de recettes, là encore j'ai seulement mis cookies, cakes et gâteaux pour que l'exemple soit le plus simple possible !</t>
  </si>
  <si>
    <t>Semaine</t>
  </si>
  <si>
    <t>Quantité / contenance / diamètre</t>
  </si>
  <si>
    <t>Planning</t>
  </si>
  <si>
    <t>S40</t>
  </si>
  <si>
    <t>Récap catégories/recettes</t>
  </si>
  <si>
    <t xml:space="preserve">Liste courses </t>
  </si>
  <si>
    <t>Liste des ingrédients utilisés</t>
  </si>
  <si>
    <t>Quantités</t>
  </si>
  <si>
    <t>Formule utilisée pour liste déroulante semi automatique</t>
  </si>
  <si>
    <t>SI(B5&lt;&gt;"";DECALER(f_ingrédients;EQUIV(B5&amp;"*";Liste_ingrédients;0)-1;;NB.SI(f_ingrédients;B5&amp;"*");1);f_ingrédients)</t>
  </si>
  <si>
    <t>Colonne1</t>
  </si>
  <si>
    <t>Colonne2</t>
  </si>
  <si>
    <t>Colonne3</t>
  </si>
  <si>
    <t>Modèle tableau recette</t>
  </si>
  <si>
    <t>Diamètre</t>
  </si>
  <si>
    <t>Contenance</t>
  </si>
  <si>
    <t>INGR2</t>
  </si>
  <si>
    <t>INGR1</t>
  </si>
  <si>
    <t>I1-3</t>
  </si>
  <si>
    <t>I1-2</t>
  </si>
  <si>
    <t>I1-1</t>
  </si>
  <si>
    <t>I2-1</t>
  </si>
  <si>
    <t>I2-2</t>
  </si>
  <si>
    <t>I2-3</t>
  </si>
  <si>
    <t>INGR3</t>
  </si>
  <si>
    <t>I3-1</t>
  </si>
  <si>
    <t>I3-2</t>
  </si>
  <si>
    <t>I3-3</t>
  </si>
  <si>
    <t>INGR4</t>
  </si>
  <si>
    <t>I4-1</t>
  </si>
  <si>
    <t>I4-2</t>
  </si>
  <si>
    <t>I4-3</t>
  </si>
  <si>
    <t>INGR5</t>
  </si>
  <si>
    <t>I5-1</t>
  </si>
  <si>
    <t>I5-2</t>
  </si>
  <si>
    <t>I5-3</t>
  </si>
  <si>
    <t>INGR6</t>
  </si>
  <si>
    <t>I6-1</t>
  </si>
  <si>
    <t>I6-2</t>
  </si>
  <si>
    <t>I6-3</t>
  </si>
  <si>
    <t>INGR7</t>
  </si>
  <si>
    <t>I7-1</t>
  </si>
  <si>
    <t>I7-2</t>
  </si>
  <si>
    <t>I7-3</t>
  </si>
  <si>
    <t>INGR8</t>
  </si>
  <si>
    <t>I8-1</t>
  </si>
  <si>
    <t>I8-2</t>
  </si>
  <si>
    <t>I8-3</t>
  </si>
  <si>
    <t>INGR9</t>
  </si>
  <si>
    <t>I9-1</t>
  </si>
  <si>
    <t>I9-2</t>
  </si>
  <si>
    <t>I9-3</t>
  </si>
  <si>
    <t>INGR10</t>
  </si>
  <si>
    <t>I10-1</t>
  </si>
  <si>
    <t>I10-2</t>
  </si>
  <si>
    <t>I10-3</t>
  </si>
  <si>
    <t>5,4</t>
  </si>
  <si>
    <t>7,2</t>
  </si>
  <si>
    <t>21,6</t>
  </si>
  <si>
    <t/>
  </si>
  <si>
    <t>0,7</t>
  </si>
  <si>
    <t>Amandes décortiquées</t>
  </si>
  <si>
    <t xml:space="preserve">Amandes effilées </t>
  </si>
  <si>
    <t>Ananas au sirop</t>
  </si>
  <si>
    <t>Arôme naturel d'amande amère</t>
  </si>
  <si>
    <t>goutte</t>
  </si>
  <si>
    <t>Arôme naturel de fleur d'oranger</t>
  </si>
  <si>
    <t>Arôme naturel de rose</t>
  </si>
  <si>
    <t>Badiane</t>
  </si>
  <si>
    <t>Bananes</t>
  </si>
  <si>
    <t>Fruits &amp; légumes frais</t>
  </si>
  <si>
    <t>Beurre de cacao</t>
  </si>
  <si>
    <t>Bicarbonate de soude</t>
  </si>
  <si>
    <t>Blancs d'œufs coquilles</t>
  </si>
  <si>
    <t>Café (boisson)</t>
  </si>
  <si>
    <t>Café en grains</t>
  </si>
  <si>
    <t>Nanana</t>
  </si>
  <si>
    <t>Café moulu</t>
  </si>
  <si>
    <t>Cannelle moulue</t>
  </si>
  <si>
    <t>Caramel onctueux au beurre salé maison</t>
  </si>
  <si>
    <t>Cardamone capsule</t>
  </si>
  <si>
    <t>Cardamone moulue</t>
  </si>
  <si>
    <t>Carottes</t>
  </si>
  <si>
    <t>Confit d'oranges non traitées maison</t>
  </si>
  <si>
    <t>Chocolat de couverture blanc 35% Cacao Barry</t>
  </si>
  <si>
    <t>Chocolat de couverture lait 40%  Cacao Barry</t>
  </si>
  <si>
    <t>Chocolat de couverture noir 55%  Cacao Barry</t>
  </si>
  <si>
    <t>Chocolat de couverture noir 70%  Cacao Barry</t>
  </si>
  <si>
    <t>Citronnettes</t>
  </si>
  <si>
    <t>Citrons jaunes non traités</t>
  </si>
  <si>
    <t>Citrons verts non traités</t>
  </si>
  <si>
    <t>Cranberries</t>
  </si>
  <si>
    <t>Crème de coco 98% MG</t>
  </si>
  <si>
    <t>Crème de marrons 40% minium</t>
  </si>
  <si>
    <t>Crème fleurette</t>
  </si>
  <si>
    <t>Crème fraîche épaisse entière</t>
  </si>
  <si>
    <t>Crème fraîche épaisse entière 40%</t>
  </si>
  <si>
    <t>Crème mascarpone</t>
  </si>
  <si>
    <t>Eau filtrée</t>
  </si>
  <si>
    <t>Extrait naturel de vanille liquide</t>
  </si>
  <si>
    <t>Farine de blé T110</t>
  </si>
  <si>
    <t>Farine de blé T150</t>
  </si>
  <si>
    <t>Farine de blé T45</t>
  </si>
  <si>
    <t>Farine de blé T65</t>
  </si>
  <si>
    <t>Farine de blé T80</t>
  </si>
  <si>
    <t>Farine de gaudes</t>
  </si>
  <si>
    <t>Farine de gruau T45</t>
  </si>
  <si>
    <t>Farine de sarrasin</t>
  </si>
  <si>
    <t>Fève tonka</t>
  </si>
  <si>
    <t>Gélatine feuilles</t>
  </si>
  <si>
    <t>Gélatine poudre</t>
  </si>
  <si>
    <t>Gingembre moulu</t>
  </si>
  <si>
    <t>Gousse de vanille</t>
  </si>
  <si>
    <t>Graines de courges</t>
  </si>
  <si>
    <t>Graines de pavot bleu</t>
  </si>
  <si>
    <t>Graines de sésame blond</t>
  </si>
  <si>
    <t>Graines de sésame noir</t>
  </si>
  <si>
    <t>Huile de coco non désodorisée</t>
  </si>
  <si>
    <t>Huile de noisettes</t>
  </si>
  <si>
    <t>Huile de pépin de raisin</t>
  </si>
  <si>
    <t>Huile d'olive vierge extra</t>
  </si>
  <si>
    <t>Huile essentielles de mandarine jaune</t>
  </si>
  <si>
    <t>Para</t>
  </si>
  <si>
    <t>Huile essentielles d'orange</t>
  </si>
  <si>
    <t>Jus de citrons jaunes non traités</t>
  </si>
  <si>
    <t>Jus de citrons verts non traités</t>
  </si>
  <si>
    <t>Jus d'oranges jaunes non traités</t>
  </si>
  <si>
    <t>Kéfir</t>
  </si>
  <si>
    <t>Lait de coco 98% MG</t>
  </si>
  <si>
    <t>Lait frais entier</t>
  </si>
  <si>
    <t>Lavande séchée</t>
  </si>
  <si>
    <t>Levure de boulanger</t>
  </si>
  <si>
    <t>Malibu coco</t>
  </si>
  <si>
    <t>Mascarpone</t>
  </si>
  <si>
    <t>Miel</t>
  </si>
  <si>
    <t>Nappage neutre</t>
  </si>
  <si>
    <t>Nocciolata</t>
  </si>
  <si>
    <t>Noisettes caramélisées</t>
  </si>
  <si>
    <t>Noisettes décortiquées</t>
  </si>
  <si>
    <t>Noix de coco râpée</t>
  </si>
  <si>
    <t>Noix de Grenoble</t>
  </si>
  <si>
    <t>Noix de muscade moule</t>
  </si>
  <si>
    <t>Noix de Pécan décortiquées</t>
  </si>
  <si>
    <t>Oranges</t>
  </si>
  <si>
    <t>Oranges confites</t>
  </si>
  <si>
    <t>Pépites de chocolat au lait</t>
  </si>
  <si>
    <t>Pépites de chocolat noir</t>
  </si>
  <si>
    <t>Pistaches décortiquées</t>
  </si>
  <si>
    <t>Poires</t>
  </si>
  <si>
    <t>Poivre de timut</t>
  </si>
  <si>
    <t>Pommes Golden</t>
  </si>
  <si>
    <t>Poudre d'amandes</t>
  </si>
  <si>
    <t>Poudre de cacao Cacao Barry</t>
  </si>
  <si>
    <t>Poudre de noisettes</t>
  </si>
  <si>
    <t>Poudre de pistaches</t>
  </si>
  <si>
    <t>Purée d'amandes complètes</t>
  </si>
  <si>
    <t>Purée de sésame blond</t>
  </si>
  <si>
    <t>Quatre épices moulues</t>
  </si>
  <si>
    <t>Ricotta</t>
  </si>
  <si>
    <t>Rondelles de citron jaune confit</t>
  </si>
  <si>
    <t>Sarrasin grillé</t>
  </si>
  <si>
    <t>Sel fin</t>
  </si>
  <si>
    <t>Sirop de glucose</t>
  </si>
  <si>
    <t>Sucre codineige</t>
  </si>
  <si>
    <t>Sucre glace</t>
  </si>
  <si>
    <t>Sucre grain</t>
  </si>
  <si>
    <t>Sucre muscovado</t>
  </si>
  <si>
    <t>Thé vert Matcha</t>
  </si>
  <si>
    <t>Vergeoise blonde</t>
  </si>
  <si>
    <t>Zestes de citrons jaunes non traités</t>
  </si>
  <si>
    <t>Zestes de citrons verts non traités</t>
  </si>
  <si>
    <t>Zestes d'oranges non traités</t>
  </si>
  <si>
    <t>Biscuits</t>
  </si>
  <si>
    <t>Biscuits fourretout - farine de blé</t>
  </si>
  <si>
    <t>Biscuits fourretout - farine de gaudes</t>
  </si>
  <si>
    <t>Biscuits rustiques sarrasin &amp; chocolat noir</t>
  </si>
  <si>
    <t>Palets Bretons - fève tonka</t>
  </si>
  <si>
    <t>Palets Bretons - citron vert &amp; coco</t>
  </si>
  <si>
    <t>Spritz</t>
  </si>
  <si>
    <t>Brioches</t>
  </si>
  <si>
    <t>Babkas cannelle &amp; noix de pécan</t>
  </si>
  <si>
    <t>Babkas caramel &amp; noix de pécan</t>
  </si>
  <si>
    <t>Babkas Nocciolata &amp; noisettes</t>
  </si>
  <si>
    <t>Scones aux amandes</t>
  </si>
  <si>
    <t>Banana bread</t>
  </si>
  <si>
    <t>Cake à l'orange douce-amère</t>
  </si>
  <si>
    <t>Cake pavot &amp; vanille</t>
  </si>
  <si>
    <t>Marbré au chocolat</t>
  </si>
  <si>
    <t>Cookies amande &amp; chocolat noir</t>
  </si>
  <si>
    <t>Cookies classiques chocolat noir</t>
  </si>
  <si>
    <t>Cookies huile d'olive &amp; chocolat noir</t>
  </si>
  <si>
    <t>Cookies matcha &amp; chocolat blanc</t>
  </si>
  <si>
    <t>Cookies noisettes &amp; chocolat au lait</t>
  </si>
  <si>
    <t>Cookies sésame &amp; chocolat au lait</t>
  </si>
  <si>
    <t>Cookies SG cacahuètes, chocolat noir &amp; caramel</t>
  </si>
  <si>
    <t>Cookies SG cranberries, graines de courges &amp; chocolat blanc</t>
  </si>
  <si>
    <t>Cookies SG oranges confites &amp; chocolat noir</t>
  </si>
  <si>
    <t>Divers</t>
  </si>
  <si>
    <t>Caramel onctueux au beurre salé</t>
  </si>
  <si>
    <t>Basque cheesecake - nature</t>
  </si>
  <si>
    <t>Basque cheesecake - citron &amp; lavande</t>
  </si>
  <si>
    <t>Basque cheesecake - poivre de timut</t>
  </si>
  <si>
    <t>Basque cheesecake - fève tonka</t>
  </si>
  <si>
    <t>Basque cheesecake - vanille</t>
  </si>
  <si>
    <t>Carrot cake</t>
  </si>
  <si>
    <t>Clafoutis aux fruits</t>
  </si>
  <si>
    <t>Classique chocolat</t>
  </si>
  <si>
    <t>Gâteau Nantais</t>
  </si>
  <si>
    <t>Gramm's apple cake</t>
  </si>
  <si>
    <t>Gâteau de Savoie - fève tonka</t>
  </si>
  <si>
    <t>Gâteau de Savoie - vanille</t>
  </si>
  <si>
    <t>Indivs</t>
  </si>
  <si>
    <t>Brownies aux fruits à coque</t>
  </si>
  <si>
    <t>Financiers noix &amp; café</t>
  </si>
  <si>
    <t>Fondants chocolat noir &amp; sarrasin</t>
  </si>
  <si>
    <t>Moelleux crème de marrons</t>
  </si>
  <si>
    <t>I10-4</t>
  </si>
  <si>
    <t>INGR11</t>
  </si>
  <si>
    <t>I11-1</t>
  </si>
  <si>
    <t>I11-2</t>
  </si>
  <si>
    <t>I11-3</t>
  </si>
  <si>
    <t>INGR12</t>
  </si>
  <si>
    <t>I12-1</t>
  </si>
  <si>
    <t>I12-2</t>
  </si>
  <si>
    <t>I12-3</t>
  </si>
  <si>
    <t>INGR13</t>
  </si>
  <si>
    <t>I13-1</t>
  </si>
  <si>
    <t>I13-2</t>
  </si>
  <si>
    <t>I13-3</t>
  </si>
  <si>
    <t>Gâteau moelleux citron</t>
  </si>
  <si>
    <t>INGR14</t>
  </si>
  <si>
    <t>I14-1</t>
  </si>
  <si>
    <t>I14-2</t>
  </si>
  <si>
    <t>I14-3</t>
  </si>
  <si>
    <t>INGR15</t>
  </si>
  <si>
    <t>I15-1</t>
  </si>
  <si>
    <t>i15-2</t>
  </si>
  <si>
    <t>I15-3</t>
  </si>
  <si>
    <t>ID</t>
  </si>
  <si>
    <t>R1</t>
  </si>
  <si>
    <t>R2</t>
  </si>
  <si>
    <t>R3</t>
  </si>
  <si>
    <t>R4</t>
  </si>
  <si>
    <t>R5</t>
  </si>
  <si>
    <t>R6</t>
  </si>
  <si>
    <t>R7</t>
  </si>
  <si>
    <t>R8</t>
  </si>
  <si>
    <t>R9</t>
  </si>
  <si>
    <t>R10</t>
  </si>
  <si>
    <t>R11</t>
  </si>
  <si>
    <t>R12</t>
  </si>
  <si>
    <t>R13</t>
  </si>
  <si>
    <t>R14</t>
  </si>
  <si>
    <t>R15</t>
  </si>
  <si>
    <t>R16</t>
  </si>
  <si>
    <t>R17</t>
  </si>
  <si>
    <t>R18</t>
  </si>
  <si>
    <t>R19</t>
  </si>
  <si>
    <t>R20</t>
  </si>
  <si>
    <t>R21</t>
  </si>
  <si>
    <t>R22</t>
  </si>
  <si>
    <t>R23</t>
  </si>
  <si>
    <t>R24</t>
  </si>
  <si>
    <t>R25</t>
  </si>
  <si>
    <t>R26</t>
  </si>
  <si>
    <t>R27</t>
  </si>
  <si>
    <t>R28</t>
  </si>
  <si>
    <t>R29</t>
  </si>
  <si>
    <t>R30</t>
  </si>
  <si>
    <t>R31</t>
  </si>
  <si>
    <t>R32</t>
  </si>
  <si>
    <t>R33</t>
  </si>
  <si>
    <t>R34</t>
  </si>
  <si>
    <t>R35</t>
  </si>
  <si>
    <t>R36</t>
  </si>
  <si>
    <t>R37</t>
  </si>
  <si>
    <t>R38</t>
  </si>
  <si>
    <t>R39</t>
  </si>
  <si>
    <t>R40</t>
  </si>
  <si>
    <t>R41</t>
  </si>
  <si>
    <t>R42</t>
  </si>
  <si>
    <t>R43</t>
  </si>
  <si>
    <t>Biscuits moelleux citron &amp; pavot</t>
  </si>
  <si>
    <t>Farine de blé T66</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</si>
</sst>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 #,##0.00_-;\-* #,##0.00_-;_-* &quot;-&quot;??_-;_-@_-"/>
    <numFmt numFmtId="165" formatCode="0.0"/>
    <numFmt numFmtId="166" formatCode="_-* #,##0_-;\-* #,##0_-;_-* &quot;-&quot;??_-;_-@_-"/>
  </numFmts>
  <fonts count="17" x14ac:knownFonts="1">
    <font>
      <sz val="11"/>
      <color theme="1"/>
      <name val="Calibri"/>
      <family val="2"/>
      <scheme val="minor"/>
    </font>
    <font>
      <b/>
      <sz val="11"/>
      <color theme="1"/>
      <name val="Calibri"/>
      <family val="2"/>
      <scheme val="minor"/>
    </font>
    <font>
      <sz val="11"/>
      <color rgb="FF000000"/>
      <name val="Calibri"/>
      <family val="2"/>
      <scheme val="minor"/>
    </font>
    <font>
      <b/>
      <sz val="11"/>
      <color theme="1"/>
      <name val="Calibri"/>
      <family val="2"/>
    </font>
    <font>
      <sz val="13"/>
      <color theme="1"/>
      <name val="Calibri"/>
      <family val="2"/>
      <scheme val="minor"/>
    </font>
    <font>
      <b/>
      <sz val="11"/>
      <color rgb="FF000000"/>
      <name val="Calibri"/>
      <family val="2"/>
      <scheme val="minor"/>
    </font>
    <font>
      <i/>
      <sz val="13"/>
      <color theme="1"/>
      <name val="Calibri"/>
      <family val="2"/>
      <scheme val="minor"/>
    </font>
    <font>
      <sz val="11"/>
      <color theme="1"/>
      <name val="Calibri"/>
      <family val="2"/>
      <scheme val="minor"/>
    </font>
    <font>
      <sz val="12"/>
      <color theme="1"/>
      <name val="Calibri"/>
      <family val="2"/>
      <scheme val="minor"/>
    </font>
    <font>
      <b/>
      <sz val="12"/>
      <color theme="1"/>
      <name val="Calibri"/>
      <family val="2"/>
      <scheme val="minor"/>
    </font>
    <font>
      <sz val="12"/>
      <name val="Calibri"/>
      <family val="2"/>
      <scheme val="minor"/>
    </font>
    <font>
      <sz val="12"/>
      <color theme="8" tint="-0.249977111117893"/>
      <name val="Calibri"/>
      <family val="2"/>
      <scheme val="minor"/>
    </font>
    <font>
      <sz val="11"/>
      <name val="Calibri"/>
      <family val="2"/>
      <scheme val="minor"/>
    </font>
    <font>
      <b/>
      <sz val="11"/>
      <name val="Calibri"/>
      <family val="2"/>
      <scheme val="minor"/>
    </font>
    <font>
      <sz val="11"/>
      <name val="Calibri"/>
      <family val="2"/>
    </font>
    <font>
      <sz val="12"/>
      <name val="Calibri"/>
      <scheme val="minor"/>
    </font>
    <font>
      <b/>
      <sz val="11"/>
      <name val="Calibri"/>
      <scheme val="minor"/>
    </font>
  </fonts>
  <fills count="8">
    <fill>
      <patternFill patternType="none"/>
    </fill>
    <fill>
      <patternFill patternType="gray125"/>
    </fill>
    <fill>
      <patternFill patternType="solid">
        <fgColor theme="4" tint="0.79998168889431442"/>
        <bgColor theme="4" tint="0.79998168889431442"/>
      </patternFill>
    </fill>
    <fill>
      <patternFill patternType="solid">
        <fgColor theme="9" tint="0.79998168889431442"/>
        <bgColor indexed="64"/>
      </patternFill>
    </fill>
    <fill>
      <patternFill patternType="solid">
        <fgColor theme="4" tint="-0.249977111117893"/>
        <bgColor indexed="64"/>
      </patternFill>
    </fill>
    <fill>
      <patternFill patternType="solid">
        <fgColor theme="4" tint="0.59999389629810485"/>
        <bgColor indexed="64"/>
      </patternFill>
    </fill>
    <fill>
      <patternFill patternType="solid">
        <fgColor theme="8" tint="0.39997558519241921"/>
        <bgColor theme="4" tint="0.79998168889431442"/>
      </patternFill>
    </fill>
    <fill>
      <patternFill patternType="solid">
        <fgColor theme="8" tint="0.79998168889431442"/>
        <bgColor theme="4" tint="0.79998168889431442"/>
      </patternFill>
    </fill>
  </fills>
  <borders count="20">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indexed="64"/>
      </bottom>
      <diagonal/>
    </border>
    <border>
      <left/>
      <right/>
      <top style="thin">
        <color theme="4" tint="0.39997558519241921"/>
      </top>
      <bottom/>
      <diagonal/>
    </border>
    <border>
      <left style="medium">
        <color indexed="64"/>
      </left>
      <right/>
      <top style="thin">
        <color theme="4" tint="0.39997558519241921"/>
      </top>
      <bottom/>
      <diagonal/>
    </border>
    <border>
      <left style="medium">
        <color indexed="64"/>
      </left>
      <right style="medium">
        <color indexed="64"/>
      </right>
      <top style="thin">
        <color theme="4" tint="0.39997558519241921"/>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thin">
        <color theme="4" tint="0.39997558519241921"/>
      </top>
      <bottom/>
      <diagonal/>
    </border>
  </borders>
  <cellStyleXfs count="2">
    <xf numFmtId="0" fontId="0" fillId="0" borderId="0"/>
    <xf numFmtId="164" fontId="7" fillId="0" borderId="0" applyFont="0" applyFill="0" applyBorder="0" applyAlignment="0" applyProtection="0"/>
  </cellStyleXfs>
  <cellXfs count="242">
    <xf numFmtId="0" fontId="0" fillId="0" borderId="0" xfId="0"/>
    <xf numFmtId="0" fontId="0" fillId="0" borderId="0" xfId="0" applyAlignment="1">
      <alignment horizontal="center" vertical="center"/>
    </xf>
    <xf numFmtId="0" fontId="0" fillId="0" borderId="1" xfId="0" applyBorder="1" applyAlignment="1">
      <alignment vertical="center"/>
    </xf>
    <xf numFmtId="0" fontId="2" fillId="0" borderId="2" xfId="0" applyFont="1" applyBorder="1" applyAlignment="1">
      <alignment vertical="center" wrapText="1"/>
    </xf>
    <xf numFmtId="0" fontId="1" fillId="0" borderId="1" xfId="0" applyFont="1" applyBorder="1" applyAlignment="1">
      <alignment horizontal="center" vertical="center"/>
    </xf>
    <xf numFmtId="0" fontId="1" fillId="0" borderId="11" xfId="0" applyFont="1" applyBorder="1" applyAlignment="1">
      <alignment horizontal="center" vertical="center"/>
    </xf>
    <xf numFmtId="1" fontId="0" fillId="0" borderId="3" xfId="0" applyNumberFormat="1" applyBorder="1" applyAlignment="1">
      <alignment horizontal="center" vertical="center" wrapText="1"/>
    </xf>
    <xf numFmtId="1" fontId="2" fillId="0" borderId="5" xfId="0" applyNumberFormat="1" applyFont="1" applyBorder="1" applyAlignment="1">
      <alignment horizontal="center" vertical="center" wrapText="1"/>
    </xf>
    <xf numFmtId="0" fontId="0" fillId="0" borderId="1" xfId="0" applyBorder="1" applyAlignment="1">
      <alignment horizontal="center" vertical="center"/>
    </xf>
    <xf numFmtId="1" fontId="0" fillId="0" borderId="9" xfId="0" applyNumberFormat="1" applyBorder="1" applyAlignment="1">
      <alignment horizontal="center" vertical="center" wrapText="1"/>
    </xf>
    <xf numFmtId="1" fontId="2" fillId="0" borderId="10" xfId="0" applyNumberFormat="1" applyFont="1" applyBorder="1" applyAlignment="1">
      <alignment horizontal="center" vertical="center" wrapText="1"/>
    </xf>
    <xf numFmtId="0" fontId="0" fillId="0" borderId="2" xfId="0" applyBorder="1" applyAlignment="1">
      <alignment horizontal="center" vertical="center"/>
    </xf>
    <xf numFmtId="165" fontId="2" fillId="0" borderId="10" xfId="0" applyNumberFormat="1" applyFont="1" applyBorder="1" applyAlignment="1">
      <alignment horizontal="center" vertical="center" wrapText="1"/>
    </xf>
    <xf numFmtId="1" fontId="2" fillId="0" borderId="8" xfId="0" applyNumberFormat="1" applyFont="1" applyBorder="1" applyAlignment="1">
      <alignment horizontal="center" vertical="center" wrapText="1"/>
    </xf>
    <xf numFmtId="0" fontId="1" fillId="0" borderId="11" xfId="0" applyFont="1" applyBorder="1" applyAlignment="1">
      <alignment horizontal="right" vertical="center"/>
    </xf>
    <xf numFmtId="1" fontId="1" fillId="0" borderId="12" xfId="0" applyNumberFormat="1" applyFont="1" applyBorder="1" applyAlignment="1">
      <alignment horizontal="center" vertical="center"/>
    </xf>
    <xf numFmtId="1" fontId="1" fillId="0" borderId="11" xfId="0" applyNumberFormat="1" applyFont="1" applyBorder="1" applyAlignment="1">
      <alignment horizontal="center" vertical="center"/>
    </xf>
    <xf numFmtId="0" fontId="1" fillId="0" borderId="0" xfId="0" applyFont="1" applyAlignment="1">
      <alignment vertical="center"/>
    </xf>
    <xf numFmtId="0" fontId="1" fillId="0" borderId="0" xfId="0" applyFont="1" applyAlignment="1">
      <alignment horizontal="center" vertical="center"/>
    </xf>
    <xf numFmtId="1" fontId="2" fillId="0" borderId="0" xfId="0" applyNumberFormat="1" applyFont="1" applyAlignment="1">
      <alignment horizontal="center" vertical="center" wrapText="1"/>
    </xf>
    <xf numFmtId="0" fontId="0" fillId="0" borderId="0" xfId="0" applyAlignment="1">
      <alignment vertical="center"/>
    </xf>
    <xf numFmtId="1" fontId="0" fillId="0" borderId="0" xfId="0" applyNumberFormat="1" applyAlignment="1">
      <alignment vertical="center"/>
    </xf>
    <xf numFmtId="165" fontId="2" fillId="0" borderId="0" xfId="0" applyNumberFormat="1" applyFont="1" applyAlignment="1">
      <alignment horizontal="center" vertical="center" wrapText="1"/>
    </xf>
    <xf numFmtId="1" fontId="1" fillId="0" borderId="0" xfId="0" applyNumberFormat="1" applyFont="1" applyAlignment="1">
      <alignment horizontal="center" vertical="center"/>
    </xf>
    <xf numFmtId="0" fontId="0" fillId="0" borderId="7" xfId="0" applyBorder="1"/>
    <xf numFmtId="0" fontId="1" fillId="0" borderId="0" xfId="0" applyFont="1" applyAlignment="1">
      <alignment horizontal="right" vertical="center"/>
    </xf>
    <xf numFmtId="0" fontId="2" fillId="0" borderId="1" xfId="0" applyFont="1" applyBorder="1" applyAlignment="1">
      <alignment vertical="center" wrapText="1"/>
    </xf>
    <xf numFmtId="0" fontId="2" fillId="0" borderId="12" xfId="0" applyFont="1" applyBorder="1" applyAlignment="1">
      <alignment vertical="center" wrapText="1"/>
    </xf>
    <xf numFmtId="0" fontId="0" fillId="0" borderId="2" xfId="0" applyBorder="1"/>
    <xf numFmtId="0" fontId="0" fillId="0" borderId="12" xfId="0" applyBorder="1"/>
    <xf numFmtId="0" fontId="0" fillId="0" borderId="1" xfId="0" applyBorder="1"/>
    <xf numFmtId="0" fontId="0" fillId="0" borderId="12" xfId="0" applyBorder="1" applyAlignment="1">
      <alignment horizontal="center" vertical="center"/>
    </xf>
    <xf numFmtId="0" fontId="0" fillId="0" borderId="2" xfId="0" applyBorder="1" applyAlignment="1">
      <alignment vertical="center"/>
    </xf>
    <xf numFmtId="0" fontId="0" fillId="0" borderId="12" xfId="0" applyBorder="1" applyAlignment="1">
      <alignment vertical="center"/>
    </xf>
    <xf numFmtId="0" fontId="0" fillId="0" borderId="3" xfId="0" applyBorder="1" applyAlignment="1">
      <alignment horizontal="center" vertical="center"/>
    </xf>
    <xf numFmtId="0" fontId="0" fillId="0" borderId="9" xfId="0" applyBorder="1" applyAlignment="1">
      <alignment horizontal="center" vertical="center"/>
    </xf>
    <xf numFmtId="0" fontId="0" fillId="0" borderId="4" xfId="0" applyBorder="1" applyAlignment="1">
      <alignment horizontal="center" vertical="center"/>
    </xf>
    <xf numFmtId="1" fontId="0" fillId="0" borderId="2" xfId="0" applyNumberFormat="1" applyBorder="1" applyAlignment="1">
      <alignment horizontal="center" vertical="center"/>
    </xf>
    <xf numFmtId="1" fontId="2" fillId="0" borderId="3" xfId="0" applyNumberFormat="1" applyFont="1" applyBorder="1" applyAlignment="1">
      <alignment horizontal="center" vertical="center" wrapText="1"/>
    </xf>
    <xf numFmtId="1" fontId="2" fillId="0" borderId="1" xfId="0" applyNumberFormat="1" applyFont="1" applyBorder="1" applyAlignment="1">
      <alignment horizontal="center" vertical="center" wrapText="1"/>
    </xf>
    <xf numFmtId="1" fontId="2" fillId="0" borderId="9" xfId="0" applyNumberFormat="1" applyFont="1" applyBorder="1" applyAlignment="1">
      <alignment horizontal="center" vertical="center" wrapText="1"/>
    </xf>
    <xf numFmtId="1" fontId="2" fillId="0" borderId="2" xfId="0" applyNumberFormat="1" applyFont="1" applyBorder="1" applyAlignment="1">
      <alignment horizontal="center" vertical="center" wrapText="1"/>
    </xf>
    <xf numFmtId="165" fontId="0" fillId="0" borderId="2" xfId="0" applyNumberFormat="1" applyBorder="1" applyAlignment="1">
      <alignment horizontal="center" vertical="center"/>
    </xf>
    <xf numFmtId="165" fontId="2" fillId="0" borderId="9" xfId="0" applyNumberFormat="1" applyFont="1" applyBorder="1" applyAlignment="1">
      <alignment horizontal="center" vertical="center" wrapText="1"/>
    </xf>
    <xf numFmtId="165" fontId="2" fillId="0" borderId="2" xfId="0" applyNumberFormat="1" applyFont="1" applyBorder="1" applyAlignment="1">
      <alignment horizontal="center" vertical="center" wrapText="1"/>
    </xf>
    <xf numFmtId="1" fontId="2" fillId="0" borderId="12" xfId="0" applyNumberFormat="1" applyFont="1" applyBorder="1" applyAlignment="1">
      <alignment horizontal="center" vertical="center" wrapText="1"/>
    </xf>
    <xf numFmtId="0" fontId="1" fillId="0" borderId="12" xfId="0" applyFont="1" applyBorder="1" applyAlignment="1">
      <alignment horizontal="right" vertical="center"/>
    </xf>
    <xf numFmtId="0" fontId="1" fillId="0" borderId="13" xfId="0" applyFont="1" applyBorder="1" applyAlignment="1">
      <alignment horizontal="center" vertical="center"/>
    </xf>
    <xf numFmtId="1" fontId="0" fillId="0" borderId="10" xfId="0" applyNumberFormat="1" applyBorder="1" applyAlignment="1">
      <alignment horizontal="center" vertical="center"/>
    </xf>
    <xf numFmtId="165" fontId="0" fillId="0" borderId="10" xfId="0" applyNumberFormat="1" applyBorder="1" applyAlignment="1">
      <alignment horizontal="center" vertical="center"/>
    </xf>
    <xf numFmtId="1" fontId="1" fillId="0" borderId="17" xfId="0" applyNumberFormat="1" applyFont="1" applyBorder="1" applyAlignment="1">
      <alignment horizontal="center" vertical="center"/>
    </xf>
    <xf numFmtId="0" fontId="3" fillId="0" borderId="3" xfId="0" applyFont="1" applyBorder="1" applyAlignment="1">
      <alignment horizontal="center" vertical="center"/>
    </xf>
    <xf numFmtId="165" fontId="0" fillId="0" borderId="0" xfId="0" applyNumberFormat="1" applyAlignment="1">
      <alignment vertical="center"/>
    </xf>
    <xf numFmtId="165" fontId="1" fillId="0" borderId="0" xfId="0" applyNumberFormat="1" applyFont="1" applyAlignment="1">
      <alignment vertical="center"/>
    </xf>
    <xf numFmtId="0" fontId="1" fillId="0" borderId="2" xfId="0" applyFont="1" applyBorder="1" applyAlignment="1">
      <alignment horizontal="center" vertical="center" wrapText="1"/>
    </xf>
    <xf numFmtId="0" fontId="0" fillId="0" borderId="9" xfId="0" applyBorder="1"/>
    <xf numFmtId="0" fontId="0" fillId="0" borderId="6" xfId="0" applyBorder="1"/>
    <xf numFmtId="0" fontId="0" fillId="0" borderId="0" xfId="0" applyBorder="1"/>
    <xf numFmtId="0" fontId="5" fillId="0" borderId="0" xfId="0" applyFont="1" applyBorder="1" applyAlignment="1">
      <alignment horizontal="right" vertical="center" wrapText="1"/>
    </xf>
    <xf numFmtId="0" fontId="1" fillId="0" borderId="0" xfId="0" applyFont="1" applyBorder="1" applyAlignment="1">
      <alignment horizontal="center" vertical="center"/>
    </xf>
    <xf numFmtId="1" fontId="1" fillId="0" borderId="0" xfId="0" applyNumberFormat="1" applyFont="1" applyBorder="1" applyAlignment="1">
      <alignment horizontal="center" vertical="center"/>
    </xf>
    <xf numFmtId="0" fontId="1" fillId="0" borderId="0" xfId="0" applyFont="1" applyBorder="1" applyAlignment="1">
      <alignment vertical="center"/>
    </xf>
    <xf numFmtId="0" fontId="0" fillId="0" borderId="0" xfId="0" applyFont="1" applyFill="1" applyBorder="1"/>
    <xf numFmtId="0" fontId="2" fillId="0" borderId="2" xfId="0" applyFont="1" applyFill="1" applyBorder="1" applyAlignment="1">
      <alignment vertical="center" wrapText="1"/>
    </xf>
    <xf numFmtId="0" fontId="6" fillId="0" borderId="0" xfId="0" applyFont="1" applyFill="1" applyBorder="1" applyAlignment="1">
      <alignment vertical="center"/>
    </xf>
    <xf numFmtId="0" fontId="1" fillId="0" borderId="0" xfId="0" applyFont="1" applyFill="1" applyBorder="1" applyAlignment="1">
      <alignment vertical="center"/>
    </xf>
    <xf numFmtId="0" fontId="0" fillId="0" borderId="0" xfId="0" applyFill="1" applyBorder="1" applyAlignment="1">
      <alignment horizontal="center" vertical="center"/>
    </xf>
    <xf numFmtId="0" fontId="0" fillId="0" borderId="0" xfId="0" applyFill="1" applyBorder="1"/>
    <xf numFmtId="0" fontId="0" fillId="0" borderId="0" xfId="0" applyFill="1" applyBorder="1" applyAlignment="1">
      <alignment vertical="center"/>
    </xf>
    <xf numFmtId="0" fontId="4" fillId="0" borderId="0" xfId="0" applyFont="1" applyFill="1" applyBorder="1" applyAlignment="1"/>
    <xf numFmtId="0" fontId="1" fillId="0" borderId="0" xfId="0" applyFont="1" applyFill="1" applyBorder="1" applyAlignment="1">
      <alignment vertical="center" wrapText="1"/>
    </xf>
    <xf numFmtId="0" fontId="0" fillId="0" borderId="0" xfId="0" applyBorder="1" applyAlignment="1"/>
    <xf numFmtId="0" fontId="0" fillId="0" borderId="5" xfId="0" applyBorder="1" applyAlignment="1">
      <alignment vertical="center"/>
    </xf>
    <xf numFmtId="0" fontId="0" fillId="0" borderId="10" xfId="0" applyBorder="1" applyAlignment="1">
      <alignment vertical="center"/>
    </xf>
    <xf numFmtId="0" fontId="8" fillId="4" borderId="11" xfId="0" applyFont="1" applyFill="1" applyBorder="1"/>
    <xf numFmtId="0" fontId="8" fillId="4" borderId="11" xfId="0" applyFont="1" applyFill="1" applyBorder="1" applyAlignment="1">
      <alignment horizontal="center" vertical="center"/>
    </xf>
    <xf numFmtId="0" fontId="8" fillId="4" borderId="18" xfId="0" applyFont="1" applyFill="1" applyBorder="1" applyAlignment="1">
      <alignment horizontal="center" vertical="center"/>
    </xf>
    <xf numFmtId="0" fontId="8" fillId="0" borderId="11" xfId="0" applyFont="1" applyBorder="1" applyAlignment="1">
      <alignment horizontal="center" vertical="center"/>
    </xf>
    <xf numFmtId="0" fontId="8" fillId="0" borderId="11" xfId="0" applyFont="1" applyBorder="1" applyAlignment="1">
      <alignment horizontal="center"/>
    </xf>
    <xf numFmtId="0" fontId="8" fillId="0" borderId="13" xfId="0" applyFont="1" applyBorder="1" applyAlignment="1">
      <alignment horizontal="center"/>
    </xf>
    <xf numFmtId="0" fontId="9" fillId="4" borderId="3" xfId="0" applyFont="1" applyFill="1" applyBorder="1" applyAlignment="1">
      <alignment horizontal="center" vertical="center"/>
    </xf>
    <xf numFmtId="0" fontId="9" fillId="4" borderId="11" xfId="0" applyFont="1" applyFill="1" applyBorder="1" applyAlignment="1">
      <alignment horizontal="center" vertical="center"/>
    </xf>
    <xf numFmtId="0" fontId="9" fillId="4" borderId="11" xfId="0" applyFont="1" applyFill="1" applyBorder="1" applyAlignment="1">
      <alignment horizontal="center" vertical="center" wrapText="1"/>
    </xf>
    <xf numFmtId="0" fontId="8" fillId="0" borderId="0" xfId="0" applyFont="1" applyBorder="1" applyAlignment="1"/>
    <xf numFmtId="0" fontId="9" fillId="4" borderId="0" xfId="0" applyFont="1" applyFill="1" applyBorder="1" applyAlignment="1">
      <alignment horizontal="center" vertical="center"/>
    </xf>
    <xf numFmtId="0" fontId="9" fillId="4" borderId="2" xfId="0" applyFont="1" applyFill="1" applyBorder="1" applyAlignment="1">
      <alignment horizontal="center" vertical="center"/>
    </xf>
    <xf numFmtId="0" fontId="9" fillId="4" borderId="0" xfId="0" applyFont="1" applyFill="1" applyBorder="1" applyAlignment="1">
      <alignment horizontal="center" vertical="center" wrapText="1"/>
    </xf>
    <xf numFmtId="0" fontId="11" fillId="0" borderId="11" xfId="0" applyFont="1" applyBorder="1" applyAlignment="1">
      <alignment horizontal="center" vertical="center"/>
    </xf>
    <xf numFmtId="0" fontId="11" fillId="0" borderId="0" xfId="0" applyFont="1" applyBorder="1" applyAlignment="1">
      <alignment horizontal="center"/>
    </xf>
    <xf numFmtId="0" fontId="11" fillId="0" borderId="11" xfId="0" applyFont="1" applyBorder="1" applyAlignment="1">
      <alignment horizontal="center"/>
    </xf>
    <xf numFmtId="0" fontId="11" fillId="0" borderId="1" xfId="0" applyFont="1" applyBorder="1" applyAlignment="1">
      <alignment horizontal="center"/>
    </xf>
    <xf numFmtId="0" fontId="10" fillId="7" borderId="11" xfId="0" applyFont="1" applyFill="1" applyBorder="1" applyAlignment="1">
      <alignment horizontal="right" vertical="center" wrapText="1"/>
    </xf>
    <xf numFmtId="0" fontId="13" fillId="7" borderId="17" xfId="0" applyFont="1" applyFill="1" applyBorder="1" applyAlignment="1">
      <alignment horizontal="center" vertical="center"/>
    </xf>
    <xf numFmtId="166" fontId="13" fillId="7" borderId="11" xfId="0" applyNumberFormat="1" applyFont="1" applyFill="1" applyBorder="1" applyAlignment="1">
      <alignment horizontal="center" vertical="center"/>
    </xf>
    <xf numFmtId="166" fontId="13" fillId="7" borderId="13" xfId="0" applyNumberFormat="1" applyFont="1" applyFill="1" applyBorder="1" applyAlignment="1">
      <alignment horizontal="center" vertical="center"/>
    </xf>
    <xf numFmtId="0" fontId="1" fillId="0" borderId="0" xfId="0" applyFont="1" applyFill="1" applyBorder="1" applyAlignment="1">
      <alignment horizontal="center"/>
    </xf>
    <xf numFmtId="0" fontId="11" fillId="0" borderId="0" xfId="0" applyFont="1" applyFill="1" applyBorder="1" applyAlignment="1">
      <alignment horizontal="center"/>
    </xf>
    <xf numFmtId="0" fontId="13" fillId="0" borderId="0" xfId="0" applyFont="1" applyFill="1" applyBorder="1"/>
    <xf numFmtId="0" fontId="12" fillId="0" borderId="9" xfId="0" applyFont="1" applyBorder="1" applyAlignment="1">
      <alignment vertical="center"/>
    </xf>
    <xf numFmtId="0" fontId="2" fillId="0" borderId="15" xfId="0" applyFont="1" applyFill="1" applyBorder="1" applyAlignment="1">
      <alignment vertical="center" wrapText="1"/>
    </xf>
    <xf numFmtId="0" fontId="2" fillId="0" borderId="15" xfId="0" applyFont="1" applyBorder="1" applyAlignment="1">
      <alignment vertical="center" wrapText="1"/>
    </xf>
    <xf numFmtId="0" fontId="1" fillId="0" borderId="0" xfId="0" applyFont="1"/>
    <xf numFmtId="0" fontId="10" fillId="0" borderId="11" xfId="0" applyFont="1" applyFill="1" applyBorder="1" applyAlignment="1">
      <alignment horizontal="right" vertical="center" wrapText="1"/>
    </xf>
    <xf numFmtId="0" fontId="13" fillId="0" borderId="17" xfId="0" applyFont="1" applyFill="1" applyBorder="1" applyAlignment="1">
      <alignment horizontal="center" vertical="center"/>
    </xf>
    <xf numFmtId="166" fontId="13" fillId="0" borderId="11" xfId="0" applyNumberFormat="1" applyFont="1" applyFill="1" applyBorder="1" applyAlignment="1">
      <alignment horizontal="center" vertical="center"/>
    </xf>
    <xf numFmtId="166" fontId="13" fillId="0" borderId="13" xfId="0" applyNumberFormat="1" applyFont="1" applyFill="1" applyBorder="1" applyAlignment="1">
      <alignment horizontal="center" vertical="center"/>
    </xf>
    <xf numFmtId="0" fontId="12" fillId="0" borderId="3" xfId="0" applyFont="1" applyBorder="1" applyAlignment="1">
      <alignment vertical="center"/>
    </xf>
    <xf numFmtId="0" fontId="2" fillId="0" borderId="9" xfId="0" applyFont="1" applyFill="1" applyBorder="1" applyAlignment="1">
      <alignment vertical="center" wrapText="1"/>
    </xf>
    <xf numFmtId="0" fontId="10" fillId="0" borderId="17" xfId="0" applyFont="1" applyFill="1" applyBorder="1" applyAlignment="1">
      <alignment horizontal="right" vertical="center" wrapText="1"/>
    </xf>
    <xf numFmtId="0" fontId="13" fillId="0" borderId="11" xfId="0" applyFont="1" applyFill="1" applyBorder="1" applyAlignment="1">
      <alignment horizontal="center" vertical="center"/>
    </xf>
    <xf numFmtId="166" fontId="13" fillId="0" borderId="18" xfId="0" applyNumberFormat="1" applyFont="1" applyFill="1" applyBorder="1" applyAlignment="1">
      <alignment horizontal="center" vertical="center"/>
    </xf>
    <xf numFmtId="0" fontId="12" fillId="0" borderId="2" xfId="0" applyFont="1" applyFill="1" applyBorder="1" applyAlignment="1">
      <alignment vertical="center"/>
    </xf>
    <xf numFmtId="0" fontId="11" fillId="0" borderId="18" xfId="0" applyFont="1" applyBorder="1" applyAlignment="1">
      <alignment horizontal="center"/>
    </xf>
    <xf numFmtId="0" fontId="12" fillId="0" borderId="0" xfId="0" applyFont="1" applyFill="1" applyBorder="1" applyAlignment="1">
      <alignment horizontal="center" vertical="center"/>
    </xf>
    <xf numFmtId="0" fontId="12" fillId="0" borderId="2" xfId="0" applyFont="1" applyFill="1" applyBorder="1" applyAlignment="1">
      <alignment vertical="center" wrapText="1"/>
    </xf>
    <xf numFmtId="0" fontId="12" fillId="0" borderId="16" xfId="0" applyFont="1" applyFill="1" applyBorder="1" applyAlignment="1">
      <alignment horizontal="center" vertical="center"/>
    </xf>
    <xf numFmtId="0" fontId="12" fillId="0" borderId="0" xfId="0" applyNumberFormat="1" applyFont="1" applyFill="1" applyBorder="1" applyAlignment="1">
      <alignment horizontal="center" vertical="center"/>
    </xf>
    <xf numFmtId="0" fontId="12" fillId="0" borderId="16" xfId="0" applyFont="1" applyBorder="1" applyAlignment="1">
      <alignment horizontal="center" vertical="center"/>
    </xf>
    <xf numFmtId="0" fontId="12" fillId="0" borderId="3" xfId="0" applyFont="1" applyBorder="1" applyAlignment="1">
      <alignment horizontal="center" vertical="center"/>
    </xf>
    <xf numFmtId="166" fontId="12" fillId="0" borderId="2" xfId="1" applyNumberFormat="1" applyFont="1" applyBorder="1" applyAlignment="1">
      <alignment horizontal="center" vertical="center"/>
    </xf>
    <xf numFmtId="166" fontId="12" fillId="0" borderId="1" xfId="1" applyNumberFormat="1" applyFont="1" applyBorder="1" applyAlignment="1">
      <alignment horizontal="center" vertical="center"/>
    </xf>
    <xf numFmtId="166" fontId="12" fillId="0" borderId="10" xfId="1" applyNumberFormat="1" applyFont="1" applyBorder="1" applyAlignment="1">
      <alignment horizontal="center" vertical="center"/>
    </xf>
    <xf numFmtId="0" fontId="12" fillId="0" borderId="15" xfId="0" applyFont="1" applyFill="1" applyBorder="1" applyAlignment="1">
      <alignment horizontal="center" vertical="center"/>
    </xf>
    <xf numFmtId="166" fontId="12" fillId="0" borderId="16" xfId="1" applyNumberFormat="1" applyFont="1" applyFill="1" applyBorder="1" applyAlignment="1">
      <alignment horizontal="center" vertical="center"/>
    </xf>
    <xf numFmtId="166" fontId="12" fillId="0" borderId="19" xfId="1" applyNumberFormat="1" applyFont="1" applyFill="1" applyBorder="1" applyAlignment="1">
      <alignment horizontal="center" vertical="center"/>
    </xf>
    <xf numFmtId="0" fontId="12" fillId="0" borderId="15" xfId="0" applyFont="1" applyBorder="1" applyAlignment="1">
      <alignment horizontal="center" vertical="center"/>
    </xf>
    <xf numFmtId="166" fontId="12" fillId="0" borderId="16" xfId="1" applyNumberFormat="1" applyFont="1" applyBorder="1" applyAlignment="1">
      <alignment horizontal="center" vertical="center"/>
    </xf>
    <xf numFmtId="166" fontId="12" fillId="0" borderId="19" xfId="1" applyNumberFormat="1" applyFont="1" applyBorder="1" applyAlignment="1">
      <alignment horizontal="center" vertical="center"/>
    </xf>
    <xf numFmtId="166" fontId="12" fillId="0" borderId="2" xfId="1" applyNumberFormat="1" applyFont="1" applyFill="1" applyBorder="1" applyAlignment="1">
      <alignment horizontal="right" vertical="center"/>
    </xf>
    <xf numFmtId="166" fontId="12" fillId="0" borderId="0" xfId="1" applyNumberFormat="1" applyFont="1" applyFill="1" applyBorder="1" applyAlignment="1">
      <alignment horizontal="right" vertical="center"/>
    </xf>
    <xf numFmtId="0" fontId="12" fillId="0" borderId="1" xfId="0" applyFont="1" applyBorder="1" applyAlignment="1">
      <alignment horizontal="center" vertical="center"/>
    </xf>
    <xf numFmtId="0" fontId="12" fillId="0" borderId="2" xfId="0" applyNumberFormat="1" applyFont="1" applyFill="1" applyBorder="1" applyAlignment="1">
      <alignment horizontal="center" vertical="center"/>
    </xf>
    <xf numFmtId="0" fontId="12" fillId="0" borderId="2" xfId="0" applyFont="1" applyFill="1" applyBorder="1" applyAlignment="1">
      <alignment horizontal="center" vertical="center"/>
    </xf>
    <xf numFmtId="0" fontId="12" fillId="0" borderId="1" xfId="0" applyFont="1" applyBorder="1" applyAlignment="1">
      <alignment horizontal="right" vertical="center"/>
    </xf>
    <xf numFmtId="0" fontId="12" fillId="0" borderId="3" xfId="0" applyFont="1" applyBorder="1" applyAlignment="1">
      <alignment horizontal="right" vertical="center"/>
    </xf>
    <xf numFmtId="0" fontId="12" fillId="0" borderId="2" xfId="0" applyFont="1" applyBorder="1" applyAlignment="1">
      <alignment horizontal="right" vertical="center"/>
    </xf>
    <xf numFmtId="0" fontId="12" fillId="0" borderId="15" xfId="0" applyFont="1" applyBorder="1" applyAlignment="1">
      <alignment horizontal="right" vertical="center"/>
    </xf>
    <xf numFmtId="0" fontId="12" fillId="2" borderId="2" xfId="0" applyFont="1" applyFill="1" applyBorder="1" applyAlignment="1">
      <alignment horizontal="right" vertical="center"/>
    </xf>
    <xf numFmtId="0" fontId="12" fillId="2" borderId="9" xfId="0" applyFont="1" applyFill="1" applyBorder="1" applyAlignment="1">
      <alignment horizontal="right" vertical="center"/>
    </xf>
    <xf numFmtId="0" fontId="12" fillId="0" borderId="9" xfId="0" applyFont="1" applyBorder="1" applyAlignment="1">
      <alignment horizontal="right" vertical="center"/>
    </xf>
    <xf numFmtId="0" fontId="12" fillId="2" borderId="12" xfId="0" applyFont="1" applyFill="1" applyBorder="1" applyAlignment="1">
      <alignment horizontal="right" vertical="center"/>
    </xf>
    <xf numFmtId="0" fontId="12" fillId="2" borderId="6" xfId="0" applyFont="1" applyFill="1" applyBorder="1" applyAlignment="1">
      <alignment horizontal="right" vertical="center"/>
    </xf>
    <xf numFmtId="0" fontId="12" fillId="0" borderId="1" xfId="0" applyFont="1" applyFill="1" applyBorder="1" applyAlignment="1">
      <alignment horizontal="right" vertical="center"/>
    </xf>
    <xf numFmtId="0" fontId="12" fillId="0" borderId="0" xfId="0" applyFont="1" applyFill="1" applyAlignment="1">
      <alignment horizontal="right" vertical="center"/>
    </xf>
    <xf numFmtId="0" fontId="12" fillId="0" borderId="16" xfId="0" applyFont="1" applyFill="1" applyBorder="1" applyAlignment="1">
      <alignment horizontal="right" vertical="center"/>
    </xf>
    <xf numFmtId="0" fontId="12" fillId="0" borderId="14" xfId="0" applyFont="1" applyFill="1" applyBorder="1" applyAlignment="1">
      <alignment horizontal="right" vertical="center"/>
    </xf>
    <xf numFmtId="1" fontId="0" fillId="0" borderId="1" xfId="0" applyNumberFormat="1" applyBorder="1" applyAlignment="1">
      <alignment horizontal="center" vertical="center"/>
    </xf>
    <xf numFmtId="0" fontId="0" fillId="0" borderId="1" xfId="0" applyBorder="1" applyAlignment="1">
      <alignment horizontal="center"/>
    </xf>
    <xf numFmtId="0" fontId="0" fillId="0" borderId="2" xfId="0" applyBorder="1" applyAlignment="1">
      <alignment horizontal="center"/>
    </xf>
    <xf numFmtId="0" fontId="12" fillId="0" borderId="2" xfId="0" applyFont="1" applyBorder="1" applyAlignment="1">
      <alignment vertical="center" wrapText="1"/>
    </xf>
    <xf numFmtId="0" fontId="12" fillId="0" borderId="1" xfId="0" applyFont="1" applyBorder="1"/>
    <xf numFmtId="0" fontId="14" fillId="0" borderId="4" xfId="0" applyFont="1" applyBorder="1" applyAlignment="1">
      <alignment horizontal="center" vertical="center"/>
    </xf>
    <xf numFmtId="0" fontId="12" fillId="0" borderId="4" xfId="0" applyFont="1" applyBorder="1" applyAlignment="1">
      <alignment horizontal="center" vertical="center"/>
    </xf>
    <xf numFmtId="0" fontId="12" fillId="0" borderId="2" xfId="0" applyFont="1" applyBorder="1"/>
    <xf numFmtId="0" fontId="14" fillId="0" borderId="0" xfId="0" applyFont="1" applyAlignment="1">
      <alignment horizontal="center" vertical="center"/>
    </xf>
    <xf numFmtId="0" fontId="12" fillId="0" borderId="2" xfId="0" applyFont="1" applyBorder="1" applyAlignment="1">
      <alignment horizontal="center" vertical="center"/>
    </xf>
    <xf numFmtId="0" fontId="12" fillId="0" borderId="0" xfId="0" applyFont="1" applyAlignment="1">
      <alignment horizontal="center" vertical="center"/>
    </xf>
    <xf numFmtId="0" fontId="12" fillId="0" borderId="2" xfId="0" applyFont="1" applyBorder="1" applyAlignment="1">
      <alignment vertical="center"/>
    </xf>
    <xf numFmtId="0" fontId="12" fillId="0" borderId="12" xfId="0" applyFont="1" applyBorder="1" applyAlignment="1">
      <alignment vertical="center"/>
    </xf>
    <xf numFmtId="0" fontId="12" fillId="0" borderId="12" xfId="0" applyFont="1" applyBorder="1" applyAlignment="1">
      <alignment horizontal="center" vertical="center"/>
    </xf>
    <xf numFmtId="0" fontId="12" fillId="0" borderId="1" xfId="0" applyFont="1" applyBorder="1" applyAlignment="1">
      <alignment horizontal="left" vertical="center"/>
    </xf>
    <xf numFmtId="0" fontId="12" fillId="0" borderId="9" xfId="0" applyFont="1" applyBorder="1" applyAlignment="1">
      <alignment horizontal="center" vertical="center"/>
    </xf>
    <xf numFmtId="0" fontId="12" fillId="0" borderId="2" xfId="0" applyFont="1" applyBorder="1" applyAlignment="1">
      <alignment horizontal="left" vertical="center"/>
    </xf>
    <xf numFmtId="0" fontId="12" fillId="0" borderId="2" xfId="0" applyFont="1" applyBorder="1" applyAlignment="1">
      <alignment horizontal="left"/>
    </xf>
    <xf numFmtId="0" fontId="12" fillId="0" borderId="10" xfId="0" applyFont="1" applyBorder="1" applyAlignment="1">
      <alignment horizontal="left"/>
    </xf>
    <xf numFmtId="0" fontId="12" fillId="0" borderId="5" xfId="0" applyFont="1" applyBorder="1"/>
    <xf numFmtId="0" fontId="12" fillId="0" borderId="10" xfId="0" applyFont="1" applyBorder="1"/>
    <xf numFmtId="166" fontId="12" fillId="0" borderId="14" xfId="1" applyNumberFormat="1" applyFont="1" applyFill="1" applyBorder="1" applyAlignment="1">
      <alignment horizontal="center" vertical="center"/>
    </xf>
    <xf numFmtId="166" fontId="12" fillId="0" borderId="0" xfId="1" applyNumberFormat="1" applyFont="1" applyBorder="1" applyAlignment="1">
      <alignment horizontal="center" vertical="center"/>
    </xf>
    <xf numFmtId="166" fontId="12" fillId="0" borderId="14" xfId="1" applyNumberFormat="1" applyFont="1" applyBorder="1" applyAlignment="1">
      <alignment horizontal="center" vertical="center"/>
    </xf>
    <xf numFmtId="0" fontId="12" fillId="0" borderId="9" xfId="0" applyFont="1" applyBorder="1"/>
    <xf numFmtId="0" fontId="8" fillId="0" borderId="0" xfId="0" applyFont="1"/>
    <xf numFmtId="0" fontId="6" fillId="5" borderId="0" xfId="0" applyFont="1" applyFill="1" applyBorder="1" applyAlignment="1">
      <alignment horizontal="center" vertical="center"/>
    </xf>
    <xf numFmtId="0" fontId="12" fillId="0" borderId="2" xfId="0" applyFont="1" applyFill="1" applyBorder="1" applyAlignment="1">
      <alignment horizontal="left" vertical="center"/>
    </xf>
    <xf numFmtId="0" fontId="15" fillId="0" borderId="11" xfId="0" applyFont="1" applyFill="1" applyBorder="1" applyAlignment="1">
      <alignment horizontal="right" vertical="center" wrapText="1"/>
    </xf>
    <xf numFmtId="0" fontId="16" fillId="0" borderId="17" xfId="0" applyFont="1" applyFill="1" applyBorder="1" applyAlignment="1">
      <alignment horizontal="center" vertical="center"/>
    </xf>
    <xf numFmtId="166" fontId="16" fillId="0" borderId="11" xfId="0" applyNumberFormat="1" applyFont="1" applyFill="1" applyBorder="1" applyAlignment="1">
      <alignment horizontal="center" vertical="center"/>
    </xf>
    <xf numFmtId="166" fontId="16" fillId="0" borderId="13" xfId="0" applyNumberFormat="1" applyFont="1" applyFill="1" applyBorder="1" applyAlignment="1">
      <alignment horizontal="center" vertical="center"/>
    </xf>
    <xf numFmtId="0" fontId="0" fillId="0" borderId="4" xfId="0" applyBorder="1"/>
    <xf numFmtId="0" fontId="8" fillId="0" borderId="0" xfId="0" applyFont="1" applyBorder="1" applyAlignment="1">
      <alignment horizontal="center" vertical="center"/>
    </xf>
    <xf numFmtId="0" fontId="12" fillId="0" borderId="2" xfId="0" applyNumberFormat="1" applyFont="1" applyBorder="1" applyAlignment="1">
      <alignment horizontal="center" vertical="center"/>
    </xf>
    <xf numFmtId="0" fontId="12" fillId="0" borderId="9" xfId="0" applyFont="1" applyFill="1" applyBorder="1" applyAlignment="1">
      <alignment horizontal="center" vertical="center"/>
    </xf>
    <xf numFmtId="0" fontId="12" fillId="0" borderId="10" xfId="0" applyFont="1" applyBorder="1" applyAlignment="1">
      <alignment horizontal="left" vertical="center"/>
    </xf>
    <xf numFmtId="0" fontId="12" fillId="0" borderId="11" xfId="0" applyFont="1" applyBorder="1" applyAlignment="1">
      <alignment horizontal="center" vertical="center"/>
    </xf>
    <xf numFmtId="0" fontId="12" fillId="0" borderId="11" xfId="0" applyFont="1" applyBorder="1" applyAlignment="1">
      <alignment horizontal="left" vertical="center"/>
    </xf>
    <xf numFmtId="166" fontId="12" fillId="0" borderId="0" xfId="1" applyNumberFormat="1" applyFont="1" applyFill="1" applyBorder="1" applyAlignment="1">
      <alignment horizontal="center" vertical="center"/>
    </xf>
    <xf numFmtId="0" fontId="0" fillId="0" borderId="14" xfId="0" applyBorder="1"/>
    <xf numFmtId="16" fontId="8" fillId="0" borderId="0" xfId="0" applyNumberFormat="1" applyFont="1"/>
    <xf numFmtId="0" fontId="6" fillId="6" borderId="17" xfId="0" applyFont="1" applyFill="1" applyBorder="1" applyAlignment="1">
      <alignment horizontal="center" vertical="center"/>
    </xf>
    <xf numFmtId="0" fontId="6" fillId="6" borderId="18" xfId="0" applyFont="1" applyFill="1" applyBorder="1" applyAlignment="1">
      <alignment horizontal="center" vertical="center"/>
    </xf>
    <xf numFmtId="0" fontId="6" fillId="6" borderId="13" xfId="0" applyFont="1" applyFill="1" applyBorder="1" applyAlignment="1">
      <alignment horizontal="center" vertical="center"/>
    </xf>
    <xf numFmtId="0" fontId="1" fillId="0" borderId="9" xfId="0" applyFont="1" applyBorder="1" applyAlignment="1">
      <alignment horizontal="center" vertical="center"/>
    </xf>
    <xf numFmtId="0" fontId="1" fillId="0" borderId="10" xfId="0" applyFont="1" applyBorder="1" applyAlignment="1">
      <alignment horizontal="center" vertical="center"/>
    </xf>
    <xf numFmtId="0" fontId="1" fillId="0" borderId="17" xfId="0" applyFont="1" applyBorder="1" applyAlignment="1">
      <alignment horizontal="center"/>
    </xf>
    <xf numFmtId="0" fontId="1" fillId="0" borderId="18" xfId="0" applyFont="1" applyBorder="1" applyAlignment="1">
      <alignment horizontal="center"/>
    </xf>
    <xf numFmtId="0" fontId="1" fillId="0" borderId="13" xfId="0" applyFont="1" applyBorder="1" applyAlignment="1">
      <alignment horizontal="center"/>
    </xf>
    <xf numFmtId="0" fontId="6" fillId="5" borderId="17" xfId="0" applyFont="1" applyFill="1" applyBorder="1" applyAlignment="1">
      <alignment horizontal="center"/>
    </xf>
    <xf numFmtId="0" fontId="6" fillId="5" borderId="13" xfId="0" applyFont="1" applyFill="1" applyBorder="1" applyAlignment="1">
      <alignment horizontal="center"/>
    </xf>
    <xf numFmtId="0" fontId="6" fillId="5" borderId="17" xfId="0" applyFont="1" applyFill="1" applyBorder="1" applyAlignment="1">
      <alignment horizontal="center" vertical="center"/>
    </xf>
    <xf numFmtId="0" fontId="6" fillId="5" borderId="18" xfId="0" applyFont="1" applyFill="1" applyBorder="1" applyAlignment="1">
      <alignment horizontal="center" vertical="center"/>
    </xf>
    <xf numFmtId="0" fontId="6" fillId="5" borderId="13" xfId="0" applyFont="1" applyFill="1" applyBorder="1" applyAlignment="1">
      <alignment horizontal="center" vertical="center"/>
    </xf>
    <xf numFmtId="0" fontId="1" fillId="0" borderId="3" xfId="0" applyFont="1" applyBorder="1" applyAlignment="1">
      <alignment horizontal="center" vertical="center" wrapText="1"/>
    </xf>
    <xf numFmtId="0" fontId="1" fillId="0" borderId="4" xfId="0" applyFont="1" applyBorder="1" applyAlignment="1">
      <alignment horizontal="center" vertical="center" wrapText="1"/>
    </xf>
    <xf numFmtId="0" fontId="1" fillId="0" borderId="5" xfId="0" applyFont="1" applyBorder="1" applyAlignment="1">
      <alignment horizontal="center" vertical="center" wrapText="1"/>
    </xf>
    <xf numFmtId="0" fontId="1" fillId="0" borderId="9" xfId="0" applyFont="1" applyBorder="1" applyAlignment="1">
      <alignment horizontal="center" vertical="center" wrapText="1"/>
    </xf>
    <xf numFmtId="0" fontId="1" fillId="0" borderId="0" xfId="0" applyFont="1" applyAlignment="1">
      <alignment horizontal="center" vertical="center" wrapText="1"/>
    </xf>
    <xf numFmtId="0" fontId="1" fillId="0" borderId="10" xfId="0" applyFont="1" applyBorder="1" applyAlignment="1">
      <alignment horizontal="center" vertical="center" wrapText="1"/>
    </xf>
    <xf numFmtId="0" fontId="1" fillId="0" borderId="6" xfId="0" applyFont="1" applyBorder="1" applyAlignment="1">
      <alignment horizontal="center" vertical="center" wrapText="1"/>
    </xf>
    <xf numFmtId="0" fontId="1" fillId="0" borderId="7" xfId="0" applyFont="1" applyBorder="1" applyAlignment="1">
      <alignment horizontal="center" vertical="center" wrapText="1"/>
    </xf>
    <xf numFmtId="0" fontId="1" fillId="0" borderId="8" xfId="0" applyFont="1" applyBorder="1" applyAlignment="1">
      <alignment horizontal="center" vertical="center" wrapText="1"/>
    </xf>
    <xf numFmtId="0" fontId="3" fillId="0" borderId="1" xfId="0" applyFont="1" applyBorder="1" applyAlignment="1">
      <alignment horizontal="center" vertical="center"/>
    </xf>
    <xf numFmtId="0" fontId="3" fillId="0" borderId="2" xfId="0" applyFont="1" applyBorder="1" applyAlignment="1">
      <alignment horizontal="center" vertical="center"/>
    </xf>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1" fillId="0" borderId="12" xfId="0" applyFont="1" applyBorder="1" applyAlignment="1">
      <alignment horizontal="center" vertical="center"/>
    </xf>
    <xf numFmtId="0" fontId="1" fillId="0" borderId="3" xfId="0" applyFont="1" applyBorder="1" applyAlignment="1">
      <alignment horizontal="center" vertical="center"/>
    </xf>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1" fillId="3" borderId="3" xfId="0" applyFont="1" applyFill="1" applyBorder="1" applyAlignment="1">
      <alignment horizontal="center" vertical="center"/>
    </xf>
    <xf numFmtId="0" fontId="1" fillId="3" borderId="4" xfId="0" applyFont="1" applyFill="1" applyBorder="1" applyAlignment="1">
      <alignment horizontal="center" vertical="center"/>
    </xf>
    <xf numFmtId="0" fontId="1" fillId="3" borderId="5" xfId="0" applyFont="1" applyFill="1" applyBorder="1" applyAlignment="1">
      <alignment horizontal="center" vertical="center"/>
    </xf>
    <xf numFmtId="0" fontId="1" fillId="3" borderId="6" xfId="0" applyFont="1" applyFill="1" applyBorder="1" applyAlignment="1">
      <alignment horizontal="center" vertical="center"/>
    </xf>
    <xf numFmtId="0" fontId="1" fillId="3" borderId="7" xfId="0" applyFont="1" applyFill="1" applyBorder="1" applyAlignment="1">
      <alignment horizontal="center" vertical="center"/>
    </xf>
    <xf numFmtId="0" fontId="1" fillId="3" borderId="8" xfId="0" applyFont="1" applyFill="1" applyBorder="1" applyAlignment="1">
      <alignment horizontal="center" vertical="center"/>
    </xf>
    <xf numFmtId="0" fontId="1" fillId="0" borderId="3" xfId="0" applyFont="1" applyFill="1" applyBorder="1" applyAlignment="1">
      <alignment horizontal="center" vertical="center" wrapText="1"/>
    </xf>
    <xf numFmtId="0" fontId="1" fillId="0" borderId="5" xfId="0" applyFont="1" applyFill="1" applyBorder="1" applyAlignment="1">
      <alignment horizontal="center" vertical="center" wrapText="1"/>
    </xf>
    <xf numFmtId="0" fontId="1" fillId="0" borderId="9" xfId="0" applyFont="1" applyFill="1" applyBorder="1" applyAlignment="1">
      <alignment horizontal="center" vertical="center" wrapText="1"/>
    </xf>
    <xf numFmtId="0" fontId="1" fillId="0" borderId="10" xfId="0" applyFont="1" applyFill="1" applyBorder="1" applyAlignment="1">
      <alignment horizontal="center" vertical="center" wrapText="1"/>
    </xf>
    <xf numFmtId="0" fontId="1" fillId="0" borderId="6" xfId="0" applyFont="1" applyFill="1" applyBorder="1" applyAlignment="1">
      <alignment horizontal="center" vertical="center" wrapText="1"/>
    </xf>
    <xf numFmtId="0" fontId="1" fillId="0" borderId="8" xfId="0" applyFont="1" applyFill="1" applyBorder="1" applyAlignment="1">
      <alignment horizontal="center" vertical="center" wrapText="1"/>
    </xf>
    <xf numFmtId="0" fontId="6" fillId="5" borderId="3" xfId="0" applyFont="1" applyFill="1" applyBorder="1" applyAlignment="1">
      <alignment horizontal="center" vertical="center"/>
    </xf>
    <xf numFmtId="0" fontId="6" fillId="5" borderId="4" xfId="0" applyFont="1" applyFill="1" applyBorder="1" applyAlignment="1">
      <alignment horizontal="center" vertical="center"/>
    </xf>
    <xf numFmtId="0" fontId="6" fillId="5" borderId="5" xfId="0" applyFont="1" applyFill="1" applyBorder="1" applyAlignment="1">
      <alignment horizontal="center" vertical="center"/>
    </xf>
    <xf numFmtId="0" fontId="1" fillId="0" borderId="1" xfId="0" applyFont="1" applyBorder="1" applyAlignment="1">
      <alignment horizontal="center" vertical="center" wrapText="1"/>
    </xf>
    <xf numFmtId="0" fontId="1" fillId="0" borderId="2" xfId="0" applyFont="1" applyBorder="1" applyAlignment="1">
      <alignment horizontal="center" vertical="center" wrapText="1"/>
    </xf>
    <xf numFmtId="0" fontId="1" fillId="0" borderId="12" xfId="0" applyFont="1" applyBorder="1" applyAlignment="1">
      <alignment horizontal="center" vertical="center" wrapText="1"/>
    </xf>
    <xf numFmtId="0" fontId="6" fillId="5" borderId="3" xfId="0" applyFont="1" applyFill="1" applyBorder="1" applyAlignment="1">
      <alignment horizontal="center"/>
    </xf>
    <xf numFmtId="0" fontId="6" fillId="5" borderId="4" xfId="0" applyFont="1" applyFill="1" applyBorder="1" applyAlignment="1">
      <alignment horizontal="center"/>
    </xf>
    <xf numFmtId="0" fontId="6" fillId="5" borderId="5" xfId="0" applyFont="1" applyFill="1" applyBorder="1" applyAlignment="1">
      <alignment horizontal="center"/>
    </xf>
  </cellXfs>
  <cellStyles count="2">
    <cellStyle name="Milliers" xfId="1" builtinId="3"/>
    <cellStyle name="Normal" xfId="0" builtinId="0"/>
  </cellStyles>
  <dxfs count="101">
    <dxf>
      <alignment horizontal="center" vertical="center" textRotation="0" wrapText="0" indent="0" justifyLastLine="0" shrinkToFit="0" readingOrder="0"/>
      <border diagonalUp="0" diagonalDown="0">
        <left style="medium">
          <color indexed="64"/>
        </left>
        <right/>
        <top/>
        <bottom/>
        <vertical/>
        <horizontal/>
      </border>
    </dxf>
    <dxf>
      <border diagonalUp="0" diagonalDown="0">
        <left style="medium">
          <color indexed="64"/>
        </left>
        <right style="medium">
          <color indexed="64"/>
        </right>
        <top/>
        <bottom/>
        <vertical/>
        <horizontal/>
      </border>
    </dxf>
    <dxf>
      <border diagonalUp="0" diagonalDown="0">
        <left style="medium">
          <color indexed="64"/>
        </left>
        <right style="medium">
          <color indexed="64"/>
        </right>
        <top/>
        <bottom/>
        <vertical/>
        <horizontal/>
      </border>
    </dxf>
    <dxf>
      <border diagonalUp="0" diagonalDown="0">
        <left style="medium">
          <color indexed="64"/>
        </left>
        <right style="medium">
          <color indexed="64"/>
        </right>
        <top/>
        <bottom/>
        <vertical/>
        <horizontal/>
      </border>
    </dxf>
    <dxf>
      <alignment horizontal="general" vertical="center" textRotation="0" wrapText="0" indent="0" justifyLastLine="0" shrinkToFit="0" readingOrder="0"/>
      <border diagonalUp="0" diagonalDown="0">
        <left/>
        <right style="medium">
          <color indexed="64"/>
        </right>
        <top/>
        <bottom/>
        <vertical/>
        <horizontal/>
      </border>
    </dxf>
    <dxf>
      <border outline="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2"/>
        <color theme="1"/>
        <name val="Calibri"/>
        <scheme val="minor"/>
      </font>
      <fill>
        <patternFill patternType="solid">
          <fgColor indexed="64"/>
          <bgColor theme="4" tint="-0.249977111117893"/>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alignment horizontal="center" vertical="center" textRotation="0" wrapText="0" indent="0" justifyLastLine="0" shrinkToFit="0" readingOrder="0"/>
    </dxf>
    <dxf>
      <alignment horizontal="general" vertical="center" textRotation="0" wrapText="0" indent="0" justifyLastLine="0" shrinkToFit="0" readingOrder="0"/>
    </dxf>
    <dxf>
      <border outline="0">
        <right style="medium">
          <color indexed="64"/>
        </right>
      </border>
    </dxf>
    <dxf>
      <font>
        <strike val="0"/>
        <outline val="0"/>
        <shadow val="0"/>
        <u val="none"/>
        <vertAlign val="baseline"/>
        <sz val="12"/>
        <color theme="1"/>
        <name val="Calibri"/>
        <scheme val="minor"/>
      </font>
      <fill>
        <patternFill patternType="solid">
          <fgColor indexed="64"/>
          <bgColor theme="4" tint="-0.249977111117893"/>
        </patternFill>
      </fill>
    </dxf>
    <dxf>
      <font>
        <b/>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right" vertical="center" textRotation="0" wrapText="0" indent="0" justifyLastLine="0" shrinkToFit="0" readingOrder="0"/>
      <border diagonalUp="0" diagonalDown="0" outline="0">
        <left/>
        <right/>
        <top style="thin">
          <color theme="4" tint="0.39997558519241921"/>
        </top>
        <bottom/>
      </border>
    </dxf>
    <dxf>
      <font>
        <b/>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right" vertical="center" textRotation="0" wrapText="0" indent="0" justifyLastLine="0" shrinkToFit="0" readingOrder="0"/>
      <border diagonalUp="0" diagonalDown="0" outline="0">
        <left style="medium">
          <color indexed="64"/>
        </left>
        <right style="medium">
          <color indexed="64"/>
        </right>
        <top style="thin">
          <color theme="4" tint="0.39997558519241921"/>
        </top>
        <bottom/>
      </border>
    </dxf>
    <dxf>
      <font>
        <b/>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right" vertical="center" textRotation="0" wrapText="0" indent="0" justifyLastLine="0" shrinkToFit="0" readingOrder="0"/>
      <border diagonalUp="0" diagonalDown="0" outline="0">
        <left style="medium">
          <color indexed="64"/>
        </left>
        <right style="medium">
          <color indexed="64"/>
        </right>
        <top style="thin">
          <color theme="4" tint="0.39997558519241921"/>
        </top>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0" formatCode="General"/>
      <fill>
        <patternFill patternType="none">
          <fgColor theme="4" tint="0.79998168889431442"/>
          <bgColor auto="1"/>
        </patternFill>
      </fill>
      <alignment horizontal="center" vertical="center" textRotation="0" wrapText="0" indent="0" justifyLastLine="0" shrinkToFit="0" readingOrder="0"/>
    </dxf>
    <dxf>
      <font>
        <b val="0"/>
        <i val="0"/>
        <strike val="0"/>
        <condense val="0"/>
        <extend val="0"/>
        <outline val="0"/>
        <shadow val="0"/>
        <u val="none"/>
        <vertAlign val="baseline"/>
        <sz val="12"/>
        <color auto="1"/>
        <name val="Calibri"/>
        <scheme val="minor"/>
      </font>
      <fill>
        <patternFill patternType="none">
          <fgColor indexed="64"/>
          <bgColor indexed="65"/>
        </patternFill>
      </fill>
      <alignment horizontal="right" vertical="center" textRotation="0" wrapText="1"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fill>
        <patternFill patternType="none">
          <fgColor theme="4" tint="0.79998168889431442"/>
          <bgColor auto="1"/>
        </patternFill>
      </fill>
      <alignment horizontal="general" vertical="center" textRotation="0" wrapText="1" indent="0" justifyLastLine="0" shrinkToFit="0" readingOrder="0"/>
      <border diagonalUp="0" diagonalDown="0" outline="0">
        <left style="medium">
          <color indexed="64"/>
        </left>
        <right style="medium">
          <color indexed="64"/>
        </right>
        <top/>
        <bottom/>
      </border>
    </dxf>
    <dxf>
      <border>
        <top style="medium">
          <color indexed="64"/>
        </top>
      </border>
    </dxf>
    <dxf>
      <fill>
        <patternFill>
          <bgColor theme="8" tint="0.79998168889431442"/>
        </patternFill>
      </fill>
      <border diagonalUp="0" diagonalDown="0">
        <left style="medium">
          <color auto="1"/>
        </left>
        <right style="medium">
          <color auto="1"/>
        </right>
        <top/>
        <bottom/>
        <vertical style="medium">
          <color auto="1"/>
        </vertical>
        <horizontal/>
      </border>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fill>
        <patternFill patternType="solid">
          <fgColor theme="4" tint="0.79998168889431442"/>
          <bgColor theme="4" tint="0.79998168889431442"/>
        </patternFill>
      </fill>
    </dxf>
    <dxf>
      <border>
        <bottom style="medium">
          <color indexed="64"/>
        </bottom>
      </border>
    </dxf>
    <dxf>
      <font>
        <b val="0"/>
        <i val="0"/>
        <strike val="0"/>
        <condense val="0"/>
        <extend val="0"/>
        <outline val="0"/>
        <shadow val="0"/>
        <u val="none"/>
        <vertAlign val="baseline"/>
        <sz val="12"/>
        <color theme="8" tint="-0.249977111117893"/>
        <name val="Calibri"/>
        <scheme val="minor"/>
      </font>
      <alignment horizontal="center" textRotation="0" wrapText="0" indent="0" justifyLastLine="0" shrinkToFit="0" readingOrder="0"/>
      <border diagonalUp="0" diagonalDown="0">
        <left style="medium">
          <color auto="1"/>
        </left>
        <right style="medium">
          <color auto="1"/>
        </right>
        <top/>
        <bottom/>
        <vertical style="medium">
          <color auto="1"/>
        </vertical>
        <horizontal/>
      </border>
    </dxf>
    <dxf>
      <font>
        <b/>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solid">
          <fgColor theme="4" tint="0.79998168889431442"/>
          <bgColor theme="4" tint="0.79998168889431442"/>
        </patternFill>
      </fill>
      <alignment horizontal="right" vertical="center" textRotation="0" wrapText="0" indent="0" justifyLastLine="0" shrinkToFit="0" readingOrder="0"/>
      <border diagonalUp="0" diagonalDown="0" outline="0">
        <left style="medium">
          <color indexed="64"/>
        </left>
        <right style="medium">
          <color indexed="64"/>
        </right>
        <top/>
        <bottom/>
      </border>
    </dxf>
    <dxf>
      <font>
        <b/>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solid">
          <fgColor theme="4" tint="0.79998168889431442"/>
          <bgColor theme="4" tint="0.79998168889431442"/>
        </patternFill>
      </fill>
      <alignment horizontal="right" vertical="center" textRotation="0" wrapText="0" indent="0" justifyLastLine="0" shrinkToFit="0" readingOrder="0"/>
      <border diagonalUp="0" diagonalDown="0" outline="0">
        <left style="medium">
          <color indexed="64"/>
        </left>
        <right style="medium">
          <color indexed="64"/>
        </right>
        <top/>
        <bottom/>
      </border>
    </dxf>
    <dxf>
      <font>
        <b/>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solid">
          <fgColor theme="4" tint="0.79998168889431442"/>
          <bgColor theme="4" tint="0.79998168889431442"/>
        </patternFill>
      </fill>
      <alignment horizontal="right" vertical="center" textRotation="0" wrapText="0" indent="0" justifyLastLine="0" shrinkToFit="0" readingOrder="0"/>
      <border diagonalUp="0" diagonalDown="0" outline="0">
        <left style="medium">
          <color indexed="64"/>
        </left>
        <right style="medium">
          <color indexed="64"/>
        </right>
        <top/>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2"/>
        <color auto="1"/>
        <name val="Calibri"/>
        <scheme val="minor"/>
      </font>
      <fill>
        <patternFill patternType="none">
          <fgColor indexed="64"/>
          <bgColor indexed="65"/>
        </patternFill>
      </fill>
      <alignment horizontal="right" vertical="center" textRotation="0" wrapText="1" indent="0" justifyLastLine="0" shrinkToFit="0" readingOrder="0"/>
      <border diagonalUp="0" diagonalDown="0" outline="0">
        <left style="medium">
          <color indexed="64"/>
        </left>
        <right/>
        <top style="medium">
          <color indexed="64"/>
        </top>
        <bottom style="medium">
          <color indexed="64"/>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style="medium">
          <color indexed="64"/>
        </left>
        <right style="medium">
          <color indexed="64"/>
        </right>
        <top/>
        <bottom/>
      </border>
    </dxf>
    <dxf>
      <border>
        <top style="medium">
          <color indexed="64"/>
        </top>
      </border>
    </dxf>
    <dxf>
      <fill>
        <patternFill>
          <bgColor theme="8" tint="0.79998168889431442"/>
        </patternFill>
      </fill>
      <border diagonalUp="0" diagonalDown="0" outline="0">
        <left style="medium">
          <color auto="1"/>
        </left>
        <right style="medium">
          <color auto="1"/>
        </right>
        <top/>
        <bottom/>
      </border>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dxf>
    <dxf>
      <font>
        <b val="0"/>
        <i val="0"/>
        <strike val="0"/>
        <condense val="0"/>
        <extend val="0"/>
        <outline val="0"/>
        <shadow val="0"/>
        <u val="none"/>
        <vertAlign val="baseline"/>
        <sz val="12"/>
        <color theme="8" tint="-0.249977111117893"/>
        <name val="Calibri"/>
        <scheme val="minor"/>
      </font>
      <alignment horizontal="center" textRotation="0" wrapText="0" indent="0" justifyLastLine="0" shrinkToFit="0" readingOrder="0"/>
    </dxf>
    <dxf>
      <font>
        <b/>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none">
          <fgColor theme="4" tint="0.79998168889431442"/>
          <bgColor auto="1"/>
        </patternFill>
      </fill>
      <alignment horizontal="right" vertical="center" textRotation="0" wrapText="0" indent="0" justifyLastLine="0" shrinkToFit="0" readingOrder="0"/>
      <border diagonalUp="0" diagonalDown="0" outline="0">
        <left style="medium">
          <color indexed="64"/>
        </left>
        <right style="medium">
          <color indexed="64"/>
        </right>
        <top/>
        <bottom/>
      </border>
    </dxf>
    <dxf>
      <font>
        <b/>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none">
          <fgColor theme="4" tint="0.79998168889431442"/>
          <bgColor auto="1"/>
        </patternFill>
      </fill>
      <alignment horizontal="right" vertical="center" textRotation="0" wrapText="0" indent="0" justifyLastLine="0" shrinkToFit="0" readingOrder="0"/>
    </dxf>
    <dxf>
      <font>
        <b/>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none">
          <fgColor theme="4" tint="0.79998168889431442"/>
          <bgColor auto="1"/>
        </patternFill>
      </fill>
      <alignment horizontal="right" vertical="center" textRotation="0" wrapText="0" indent="0" justifyLastLine="0" shrinkToFit="0" readingOrder="0"/>
      <border diagonalUp="0" diagonalDown="0" outline="0">
        <left style="medium">
          <color indexed="64"/>
        </left>
        <right style="medium">
          <color indexed="64"/>
        </right>
        <top/>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0" formatCode="General"/>
      <fill>
        <patternFill patternType="none">
          <fgColor theme="4" tint="0.79998168889431442"/>
          <bgColor auto="1"/>
        </patternFill>
      </fill>
      <alignment horizontal="center" vertical="center" textRotation="0" wrapText="0" indent="0" justifyLastLine="0" shrinkToFit="0" readingOrder="0"/>
    </dxf>
    <dxf>
      <font>
        <b val="0"/>
        <i val="0"/>
        <strike val="0"/>
        <condense val="0"/>
        <extend val="0"/>
        <outline val="0"/>
        <shadow val="0"/>
        <u val="none"/>
        <vertAlign val="baseline"/>
        <sz val="12"/>
        <color auto="1"/>
        <name val="Calibri"/>
        <scheme val="minor"/>
      </font>
      <fill>
        <patternFill patternType="none">
          <fgColor indexed="64"/>
          <bgColor indexed="65"/>
        </patternFill>
      </fill>
      <alignment horizontal="right" vertical="center" textRotation="0" wrapText="1"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rgb="FF000000"/>
        <name val="Calibri"/>
        <scheme val="minor"/>
      </font>
      <fill>
        <patternFill patternType="none">
          <fgColor theme="4" tint="0.79998168889431442"/>
          <bgColor auto="1"/>
        </patternFill>
      </fill>
      <alignment horizontal="general" vertical="center" textRotation="0" wrapText="1" indent="0" justifyLastLine="0" shrinkToFit="0" readingOrder="0"/>
      <border diagonalUp="0" diagonalDown="0">
        <left style="medium">
          <color indexed="64"/>
        </left>
        <right style="medium">
          <color indexed="64"/>
        </right>
        <top/>
        <bottom/>
        <vertical/>
        <horizontal/>
      </border>
    </dxf>
    <dxf>
      <border>
        <top style="medium">
          <color indexed="64"/>
        </top>
      </border>
    </dxf>
    <dxf>
      <fill>
        <patternFill>
          <bgColor theme="8" tint="0.79998168889431442"/>
        </patternFill>
      </fill>
      <border diagonalUp="0" diagonalDown="0">
        <left style="medium">
          <color auto="1"/>
        </left>
        <right style="medium">
          <color auto="1"/>
        </right>
        <top/>
        <bottom/>
        <vertical style="medium">
          <color auto="1"/>
        </vertical>
        <horizontal/>
      </border>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dxf>
    <dxf>
      <border>
        <bottom style="medium">
          <color indexed="64"/>
        </bottom>
      </border>
    </dxf>
    <dxf>
      <font>
        <b val="0"/>
        <i val="0"/>
        <strike val="0"/>
        <condense val="0"/>
        <extend val="0"/>
        <outline val="0"/>
        <shadow val="0"/>
        <u val="none"/>
        <vertAlign val="baseline"/>
        <sz val="12"/>
        <color theme="8" tint="-0.249977111117893"/>
        <name val="Calibri"/>
        <scheme val="minor"/>
      </font>
      <alignment horizontal="center" textRotation="0" wrapText="0" indent="0" justifyLastLine="0" shrinkToFit="0" readingOrder="0"/>
      <border diagonalUp="0" diagonalDown="0">
        <left style="medium">
          <color auto="1"/>
        </left>
        <right style="medium">
          <color auto="1"/>
        </right>
        <top/>
        <bottom/>
        <vertical style="medium">
          <color auto="1"/>
        </vertical>
        <horizontal/>
      </border>
    </dxf>
    <dxf>
      <font>
        <b/>
        <i val="0"/>
        <strike val="0"/>
        <condense val="0"/>
        <extend val="0"/>
        <outline val="0"/>
        <shadow val="0"/>
        <u val="none"/>
        <vertAlign val="baseline"/>
        <sz val="11"/>
        <color auto="1"/>
        <name val="Calibri"/>
        <scheme val="minor"/>
      </font>
      <numFmt numFmtId="166" formatCode="_-* #,##0_-;\-* #,##0_-;_-* &quot;-&quot;??_-;_-@_-"/>
      <fill>
        <patternFill patternType="solid">
          <fgColor theme="4" tint="0.79998168889431442"/>
          <bgColor theme="8" tint="0.79998168889431442"/>
        </patternFill>
      </fill>
      <alignment horizontal="center" vertical="center" textRotation="0" wrapText="0" indent="0" justifyLastLine="0" shrinkToFit="0" readingOrder="0"/>
      <border diagonalUp="0" diagonalDown="0">
        <left/>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medium">
          <color auto="1"/>
        </top>
        <bottom style="medium">
          <color auto="1"/>
        </bottom>
      </border>
    </dxf>
    <dxf>
      <font>
        <b/>
        <i val="0"/>
        <strike val="0"/>
        <condense val="0"/>
        <extend val="0"/>
        <outline val="0"/>
        <shadow val="0"/>
        <u val="none"/>
        <vertAlign val="baseline"/>
        <sz val="11"/>
        <color auto="1"/>
        <name val="Calibri"/>
        <scheme val="minor"/>
      </font>
      <numFmt numFmtId="166" formatCode="_-* #,##0_-;\-* #,##0_-;_-* &quot;-&quot;??_-;_-@_-"/>
      <fill>
        <patternFill patternType="solid">
          <fgColor theme="4" tint="0.79998168889431442"/>
          <bgColor theme="8" tint="0.79998168889431442"/>
        </patternFill>
      </fill>
      <alignment horizontal="center" vertical="center" textRotation="0" wrapText="0" indent="0" justifyLastLine="0" shrinkToFit="0" readingOrder="0"/>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medium">
          <color auto="1"/>
        </top>
        <bottom style="medium">
          <color auto="1"/>
        </bottom>
      </border>
    </dxf>
    <dxf>
      <font>
        <b/>
        <i val="0"/>
        <strike val="0"/>
        <condense val="0"/>
        <extend val="0"/>
        <outline val="0"/>
        <shadow val="0"/>
        <u val="none"/>
        <vertAlign val="baseline"/>
        <sz val="11"/>
        <color auto="1"/>
        <name val="Calibri"/>
        <scheme val="minor"/>
      </font>
      <numFmt numFmtId="166" formatCode="_-* #,##0_-;\-* #,##0_-;_-* &quot;-&quot;??_-;_-@_-"/>
      <fill>
        <patternFill patternType="solid">
          <fgColor theme="4" tint="0.79998168889431442"/>
          <bgColor theme="8" tint="0.79998168889431442"/>
        </patternFill>
      </fill>
      <alignment horizontal="center" vertical="center" textRotation="0" wrapText="0" indent="0" justifyLastLine="0" shrinkToFit="0" readingOrder="0"/>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medium">
          <color auto="1"/>
        </top>
        <bottom style="medium">
          <color auto="1"/>
        </bottom>
      </border>
    </dxf>
    <dxf>
      <font>
        <b/>
        <i val="0"/>
        <strike val="0"/>
        <condense val="0"/>
        <extend val="0"/>
        <outline val="0"/>
        <shadow val="0"/>
        <u val="none"/>
        <vertAlign val="baseline"/>
        <sz val="11"/>
        <color auto="1"/>
        <name val="Calibri"/>
        <scheme val="minor"/>
      </font>
      <fill>
        <patternFill patternType="solid">
          <fgColor theme="4" tint="0.79998168889431442"/>
          <bgColor theme="8" tint="0.79998168889431442"/>
        </patternFill>
      </fill>
      <alignment horizontal="center" vertical="center" textRotation="0" wrapText="0" indent="0" justifyLastLine="0" shrinkToFit="0" readingOrder="0"/>
      <border diagonalUp="0" diagonalDown="0">
        <left style="medium">
          <color indexed="64"/>
        </left>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medium">
          <color auto="1"/>
        </top>
        <bottom style="medium">
          <color auto="1"/>
        </bottom>
      </border>
    </dxf>
    <dxf>
      <font>
        <b val="0"/>
        <i val="0"/>
        <strike val="0"/>
        <condense val="0"/>
        <extend val="0"/>
        <outline val="0"/>
        <shadow val="0"/>
        <u val="none"/>
        <vertAlign val="baseline"/>
        <sz val="12"/>
        <color auto="1"/>
        <name val="Calibri"/>
        <scheme val="minor"/>
      </font>
      <fill>
        <patternFill patternType="solid">
          <fgColor theme="4" tint="0.79998168889431442"/>
          <bgColor theme="8" tint="0.79998168889431442"/>
        </patternFill>
      </fill>
      <alignment horizontal="right" vertical="center" textRotation="0" wrapText="1" indent="0" justifyLastLine="0" shrinkToFit="0" readingOrder="0"/>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left/>
        <right/>
        <top style="medium">
          <color auto="1"/>
        </top>
        <bottom style="medium">
          <color auto="1"/>
        </bottom>
        <vertical/>
        <horizontal style="medium">
          <color auto="1"/>
        </horizontal>
      </border>
    </dxf>
    <dxf>
      <border>
        <top style="medium">
          <color indexed="64"/>
        </top>
      </border>
    </dxf>
    <dxf>
      <fill>
        <patternFill>
          <bgColor theme="8" tint="0.79998168889431442"/>
        </patternFill>
      </fill>
      <border diagonalUp="0" diagonalDown="0" outline="0">
        <left style="medium">
          <color auto="1"/>
        </left>
        <right style="medium">
          <color auto="1"/>
        </right>
        <top/>
        <bottom/>
      </border>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dxf>
    <dxf>
      <font>
        <b val="0"/>
        <i val="0"/>
        <strike val="0"/>
        <condense val="0"/>
        <extend val="0"/>
        <outline val="0"/>
        <shadow val="0"/>
        <u val="none"/>
        <vertAlign val="baseline"/>
        <sz val="12"/>
        <color theme="8" tint="-0.249977111117893"/>
        <name val="Calibri"/>
        <scheme val="minor"/>
      </font>
      <alignment horizontal="center" textRotation="0" wrapText="0" indent="0" justifyLastLine="0" shrinkToFit="0" readingOrder="0"/>
    </dxf>
    <dxf>
      <font>
        <color auto="1"/>
      </font>
      <alignment horizontal="left" vertical="center" textRotation="0" wrapText="0" indent="0" justifyLastLine="0" shrinkToFit="0" readingOrder="0"/>
      <border diagonalUp="0" diagonalDown="0">
        <left style="medium">
          <color indexed="64"/>
        </left>
        <right style="medium">
          <color indexed="64"/>
        </right>
        <top/>
        <bottom/>
        <vertical/>
        <horizontal/>
      </border>
    </dxf>
    <dxf>
      <font>
        <color auto="1"/>
      </font>
      <alignment horizontal="center" vertical="center" textRotation="0" wrapText="0" indent="0" justifyLastLine="0" shrinkToFit="0" readingOrder="0"/>
      <border diagonalUp="0" diagonalDown="0" outline="0">
        <left style="medium">
          <color indexed="64"/>
        </left>
        <right style="medium">
          <color indexed="64"/>
        </right>
        <top/>
        <bottom/>
      </border>
    </dxf>
    <dxf>
      <font>
        <color auto="1"/>
      </font>
      <numFmt numFmtId="0" formatCode="Genera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2"/>
        <color theme="1"/>
        <name val="Calibri"/>
        <scheme val="minor"/>
      </font>
    </dxf>
    <dxf>
      <font>
        <color auto="1"/>
      </font>
      <alignment horizontal="center" vertical="center" textRotation="0" wrapText="0" indent="0" justifyLastLine="0" shrinkToFit="0" readingOrder="0"/>
      <border diagonalUp="0" diagonalDown="0">
        <left style="medium">
          <color indexed="64"/>
        </left>
        <right style="medium">
          <color indexed="64"/>
        </right>
        <top/>
        <bottom/>
        <vertical/>
        <horizontal/>
      </border>
    </dxf>
    <dxf>
      <font>
        <color auto="1"/>
      </font>
      <alignment horizontal="center" vertical="center" textRotation="0" wrapText="0" indent="0" justifyLastLine="0" shrinkToFit="0" readingOrder="0"/>
      <border diagonalUp="0" diagonalDown="0" outline="0">
        <left style="medium">
          <color indexed="64"/>
        </left>
        <right/>
        <top/>
        <bottom/>
      </border>
    </dxf>
    <dxf>
      <font>
        <color auto="1"/>
      </font>
      <alignment horizontal="center" vertical="center" textRotation="0" wrapText="0" indent="0" justifyLastLine="0" shrinkToFit="0" readingOrder="0"/>
      <border diagonalUp="0" diagonalDown="0">
        <left style="medium">
          <color indexed="64"/>
        </left>
        <right style="medium">
          <color indexed="64"/>
        </right>
        <top/>
        <bottom/>
        <vertical/>
        <horizontal/>
      </border>
    </dxf>
    <dxf>
      <font>
        <color auto="1"/>
      </font>
      <alignment horizontal="center" vertical="center" textRotation="0" wrapText="0" indent="0" justifyLastLine="0" shrinkToFit="0" readingOrder="0"/>
      <border diagonalUp="0" diagonalDown="0" outline="0">
        <left/>
        <right style="medium">
          <color indexed="64"/>
        </right>
        <top/>
        <bottom/>
      </border>
    </dxf>
    <dxf>
      <font>
        <color auto="1"/>
      </font>
      <border diagonalUp="0" diagonalDown="0">
        <left style="medium">
          <color indexed="64"/>
        </left>
        <right style="medium">
          <color indexed="64"/>
        </right>
        <top/>
        <bottom/>
        <vertical/>
        <horizontal/>
      </border>
    </dxf>
    <dxf>
      <border diagonalUp="0" diagonalDown="0">
        <left style="medium">
          <color indexed="64"/>
        </left>
        <right style="medium">
          <color indexed="64"/>
        </right>
        <top style="medium">
          <color indexed="64"/>
        </top>
        <bottom style="medium">
          <color indexed="64"/>
        </bottom>
      </border>
    </dxf>
    <dxf>
      <border>
        <bottom style="medium">
          <color indexed="64"/>
        </bottom>
      </border>
    </dxf>
    <dxf>
      <font>
        <i val="0"/>
        <strike val="0"/>
        <outline val="0"/>
        <shadow val="0"/>
        <u val="none"/>
        <vertAlign val="baseline"/>
        <sz val="12"/>
        <color theme="1"/>
        <name val="Calibri"/>
        <scheme val="minor"/>
      </font>
      <fill>
        <patternFill patternType="solid">
          <fgColor indexed="64"/>
          <bgColor theme="4" tint="-0.249977111117893"/>
        </patternFill>
      </fill>
      <border diagonalUp="0" diagonalDown="0" outline="0">
        <left style="medium">
          <color auto="1"/>
        </left>
        <right style="medium">
          <color auto="1"/>
        </right>
        <top/>
        <bottom/>
      </border>
    </dxf>
    <dxf>
      <font>
        <b/>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none">
          <fgColor theme="4" tint="0.79998168889431442"/>
          <bgColor auto="1"/>
        </patternFill>
      </fill>
      <alignment horizontal="right" vertical="center" textRotation="0" wrapText="0" indent="0" justifyLastLine="0" shrinkToFit="0" readingOrder="0"/>
      <border diagonalUp="0" diagonalDown="0" outline="0">
        <left style="medium">
          <color indexed="64"/>
        </left>
        <right style="medium">
          <color indexed="64"/>
        </right>
        <top/>
        <bottom/>
      </border>
    </dxf>
    <dxf>
      <font>
        <b/>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none">
          <fgColor theme="4" tint="0.79998168889431442"/>
          <bgColor auto="1"/>
        </patternFill>
      </fill>
      <alignment horizontal="right" vertical="center" textRotation="0" wrapText="0" indent="0" justifyLastLine="0" shrinkToFit="0" readingOrder="0"/>
    </dxf>
    <dxf>
      <font>
        <b/>
        <i val="0"/>
        <strike val="0"/>
        <condense val="0"/>
        <extend val="0"/>
        <outline val="0"/>
        <shadow val="0"/>
        <u val="none"/>
        <vertAlign val="baseline"/>
        <sz val="11"/>
        <color auto="1"/>
        <name val="Calibri"/>
        <scheme val="minor"/>
      </font>
      <numFmt numFmtId="166"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6" formatCode="_-* #,##0_-;\-* #,##0_-;_-* &quot;-&quot;??_-;_-@_-"/>
      <fill>
        <patternFill patternType="none">
          <fgColor theme="4" tint="0.79998168889431442"/>
          <bgColor auto="1"/>
        </patternFill>
      </fill>
      <alignment horizontal="right" vertical="center" textRotation="0" wrapText="0" indent="0" justifyLastLine="0" shrinkToFit="0" readingOrder="0"/>
      <border diagonalUp="0" diagonalDown="0" outline="0">
        <left style="medium">
          <color indexed="64"/>
        </left>
        <right style="medium">
          <color indexed="64"/>
        </right>
        <top/>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0" formatCode="General"/>
      <fill>
        <patternFill patternType="none">
          <fgColor theme="4" tint="0.79998168889431442"/>
          <bgColor auto="1"/>
        </patternFill>
      </fill>
      <alignment horizontal="center" vertical="center" textRotation="0" wrapText="0" indent="0" justifyLastLine="0" shrinkToFit="0" readingOrder="0"/>
    </dxf>
    <dxf>
      <font>
        <b val="0"/>
        <i val="0"/>
        <strike val="0"/>
        <condense val="0"/>
        <extend val="0"/>
        <outline val="0"/>
        <shadow val="0"/>
        <u val="none"/>
        <vertAlign val="baseline"/>
        <sz val="12"/>
        <color auto="1"/>
        <name val="Calibri"/>
        <scheme val="minor"/>
      </font>
      <fill>
        <patternFill patternType="none">
          <fgColor indexed="64"/>
          <bgColor indexed="65"/>
        </patternFill>
      </fill>
      <alignment horizontal="right" vertical="center" textRotation="0" wrapText="1"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rgb="FF000000"/>
        <name val="Calibri"/>
        <scheme val="minor"/>
      </font>
      <fill>
        <patternFill patternType="none">
          <fgColor theme="4" tint="0.79998168889431442"/>
          <bgColor auto="1"/>
        </patternFill>
      </fill>
      <alignment horizontal="general" vertical="center" textRotation="0" wrapText="1" indent="0" justifyLastLine="0" shrinkToFit="0" readingOrder="0"/>
      <border diagonalUp="0" diagonalDown="0">
        <left style="medium">
          <color indexed="64"/>
        </left>
        <right style="medium">
          <color indexed="64"/>
        </right>
        <top/>
        <bottom/>
        <vertical/>
        <horizontal/>
      </border>
    </dxf>
    <dxf>
      <border>
        <top style="medium">
          <color indexed="64"/>
        </top>
      </border>
    </dxf>
    <dxf>
      <fill>
        <patternFill>
          <bgColor theme="8" tint="0.79998168889431442"/>
        </patternFill>
      </fill>
      <border diagonalUp="0" diagonalDown="0">
        <left style="medium">
          <color auto="1"/>
        </left>
        <right style="medium">
          <color auto="1"/>
        </right>
        <top/>
        <bottom/>
        <vertical style="medium">
          <color auto="1"/>
        </vertical>
        <horizontal/>
      </border>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dxf>
    <dxf>
      <border>
        <bottom style="medium">
          <color indexed="64"/>
        </bottom>
      </border>
    </dxf>
    <dxf>
      <font>
        <b val="0"/>
        <i val="0"/>
        <strike val="0"/>
        <condense val="0"/>
        <extend val="0"/>
        <outline val="0"/>
        <shadow val="0"/>
        <u val="none"/>
        <vertAlign val="baseline"/>
        <sz val="12"/>
        <color theme="8" tint="-0.249977111117893"/>
        <name val="Calibri"/>
        <scheme val="minor"/>
      </font>
      <alignment horizontal="center" textRotation="0" wrapText="0" indent="0" justifyLastLine="0" shrinkToFit="0" readingOrder="0"/>
      <border diagonalUp="0" diagonalDown="0">
        <left style="medium">
          <color auto="1"/>
        </left>
        <right style="medium">
          <color auto="1"/>
        </right>
        <top/>
        <bottom/>
        <vertical style="medium">
          <color auto="1"/>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144780</xdr:colOff>
      <xdr:row>0</xdr:row>
      <xdr:rowOff>68580</xdr:rowOff>
    </xdr:from>
    <xdr:to>
      <xdr:col>6</xdr:col>
      <xdr:colOff>1950720</xdr:colOff>
      <xdr:row>4</xdr:row>
      <xdr:rowOff>60960</xdr:rowOff>
    </xdr:to>
    <xdr:sp macro="[0]!essai" textlink="">
      <xdr:nvSpPr>
        <xdr:cNvPr id="2" name="Organigramme : Alternative 1"/>
        <xdr:cNvSpPr/>
      </xdr:nvSpPr>
      <xdr:spPr>
        <a:xfrm>
          <a:off x="6957060" y="68580"/>
          <a:ext cx="1805940" cy="800100"/>
        </a:xfrm>
        <a:prstGeom prst="flowChartAlternateProcess">
          <a:avLst/>
        </a:prstGeom>
        <a:scene3d>
          <a:camera prst="orthographicFront"/>
          <a:lightRig rig="threePt" dir="t"/>
        </a:scene3d>
        <a:sp3d>
          <a:bevelT w="139700" h="139700" prst="divot"/>
        </a:sp3d>
      </xdr:spPr>
      <xdr:style>
        <a:lnRef idx="1">
          <a:schemeClr val="accent6"/>
        </a:lnRef>
        <a:fillRef idx="3">
          <a:schemeClr val="accent6"/>
        </a:fillRef>
        <a:effectRef idx="2">
          <a:schemeClr val="accent6"/>
        </a:effectRef>
        <a:fontRef idx="minor">
          <a:schemeClr val="lt1"/>
        </a:fontRef>
      </xdr:style>
      <xdr:txBody>
        <a:bodyPr vertOverflow="clip" horzOverflow="clip" rtlCol="0" anchor="ctr"/>
        <a:lstStyle/>
        <a:p>
          <a:pPr algn="ctr"/>
          <a:r>
            <a:rPr lang="fr-FR" sz="2000"/>
            <a:t>Appel formulaire</a:t>
          </a:r>
        </a:p>
      </xdr:txBody>
    </xdr:sp>
    <xdr:clientData/>
  </xdr:twoCellAnchor>
  <xdr:twoCellAnchor>
    <xdr:from>
      <xdr:col>7</xdr:col>
      <xdr:colOff>182880</xdr:colOff>
      <xdr:row>1</xdr:row>
      <xdr:rowOff>53340</xdr:rowOff>
    </xdr:from>
    <xdr:to>
      <xdr:col>12</xdr:col>
      <xdr:colOff>693420</xdr:colOff>
      <xdr:row>36</xdr:row>
      <xdr:rowOff>167640</xdr:rowOff>
    </xdr:to>
    <xdr:sp macro="" textlink="">
      <xdr:nvSpPr>
        <xdr:cNvPr id="3" name="ZoneTexte 2"/>
        <xdr:cNvSpPr txBox="1"/>
      </xdr:nvSpPr>
      <xdr:spPr>
        <a:xfrm>
          <a:off x="8976360" y="281940"/>
          <a:ext cx="4472940" cy="2918460"/>
        </a:xfrm>
        <a:prstGeom prst="rect">
          <a:avLst/>
        </a:prstGeom>
        <a:solidFill>
          <a:schemeClr val="bg2">
            <a:lumMod val="9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u="sng"/>
            <a:t>Information:</a:t>
          </a:r>
        </a:p>
        <a:p>
          <a:r>
            <a:rPr lang="fr-FR" sz="1100"/>
            <a:t>Le</a:t>
          </a:r>
          <a:r>
            <a:rPr lang="fr-FR" sz="1100" baseline="0"/>
            <a:t> tableau "</a:t>
          </a:r>
          <a:r>
            <a:rPr lang="fr-FR" sz="1100" b="1" baseline="0"/>
            <a:t>T_Catégories_Recettes</a:t>
          </a:r>
          <a:r>
            <a:rPr lang="fr-FR" sz="1100" baseline="0"/>
            <a:t>"de la feuille "Base" comporte x colonnes</a:t>
          </a:r>
        </a:p>
        <a:p>
          <a:r>
            <a:rPr lang="fr-FR" sz="1100" baseline="0"/>
            <a:t>   - colonne1= ID (N° de la recette)</a:t>
          </a:r>
        </a:p>
        <a:p>
          <a:r>
            <a:rPr lang="fr-FR" sz="1100" baseline="0"/>
            <a:t>   - colonne 2= Catégorie de la recette</a:t>
          </a:r>
        </a:p>
        <a:p>
          <a:r>
            <a:rPr lang="fr-FR" sz="1100" baseline="0"/>
            <a:t>   - colonne 3= Le nom de la recette</a:t>
          </a:r>
        </a:p>
        <a:p>
          <a:r>
            <a:rPr lang="fr-FR" sz="1100" baseline="0"/>
            <a:t>   - colonne 4=ingrédient1</a:t>
          </a:r>
        </a:p>
        <a:p>
          <a:r>
            <a:rPr lang="fr-FR" sz="1100" baseline="0"/>
            <a:t>   - colonnes 5, 6 et 7= quantité, contenance ou diamètre ingrédient1</a:t>
          </a:r>
        </a:p>
        <a:p>
          <a:r>
            <a:rPr lang="fr-FR" sz="1100" baseline="0"/>
            <a:t>   - colonne 8=ingrédient2</a:t>
          </a:r>
        </a:p>
        <a:p>
          <a:r>
            <a:rPr lang="fr-FR" sz="1100" baseline="0"/>
            <a:t>   - colonne 9, 10 et 11=quantité, contenance ou diamètre ingrédient2</a:t>
          </a:r>
        </a:p>
        <a:p>
          <a:r>
            <a:rPr lang="fr-FR" sz="1100" baseline="0"/>
            <a:t>etc... jusqu'à ingrédient15.</a:t>
          </a:r>
        </a:p>
        <a:p>
          <a:r>
            <a:rPr lang="fr-FR" sz="1100" baseline="0"/>
            <a:t>********************************</a:t>
          </a:r>
          <a:endParaRPr lang="fr-FR" sz="1100"/>
        </a:p>
        <a:p>
          <a:r>
            <a:rPr lang="fr-FR" sz="1100"/>
            <a:t>L'appel du formulaire permet de gérer</a:t>
          </a:r>
          <a:r>
            <a:rPr lang="fr-FR" sz="1100" baseline="0"/>
            <a:t> la liste des recettes.</a:t>
          </a:r>
        </a:p>
        <a:p>
          <a:r>
            <a:rPr lang="fr-FR" sz="1100" baseline="0"/>
            <a:t>- Ajouter une nouvelle recette</a:t>
          </a:r>
        </a:p>
        <a:p>
          <a:r>
            <a:rPr lang="fr-FR" sz="1100" baseline="0"/>
            <a:t>- Modifier une recette dans la liste.</a:t>
          </a:r>
        </a:p>
        <a:p>
          <a:r>
            <a:rPr lang="fr-FR" sz="1100" baseline="0"/>
            <a:t>- De copier une recette choisie dans la feuille "</a:t>
          </a:r>
          <a:r>
            <a:rPr lang="fr-FR" sz="1100" b="1" baseline="0"/>
            <a:t>Modele_Recette</a:t>
          </a:r>
          <a:r>
            <a:rPr lang="fr-FR" sz="1100" baseline="0"/>
            <a:t>"</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195942</xdr:colOff>
      <xdr:row>4</xdr:row>
      <xdr:rowOff>54428</xdr:rowOff>
    </xdr:from>
    <xdr:to>
      <xdr:col>6</xdr:col>
      <xdr:colOff>1349828</xdr:colOff>
      <xdr:row>8</xdr:row>
      <xdr:rowOff>21772</xdr:rowOff>
    </xdr:to>
    <xdr:sp macro="[0]!essai" textlink="">
      <xdr:nvSpPr>
        <xdr:cNvPr id="2" name="Organigramme : Alternative 1"/>
        <xdr:cNvSpPr/>
      </xdr:nvSpPr>
      <xdr:spPr>
        <a:xfrm>
          <a:off x="9927771" y="859971"/>
          <a:ext cx="1153886" cy="707572"/>
        </a:xfrm>
        <a:prstGeom prst="flowChartAlternateProcess">
          <a:avLst/>
        </a:prstGeom>
        <a:solidFill>
          <a:srgbClr val="FFC000"/>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a:t>Formulaire</a:t>
          </a:r>
        </a:p>
      </xdr:txBody>
    </xdr:sp>
    <xdr:clientData/>
  </xdr:twoCellAnchor>
</xdr:wsDr>
</file>

<file path=xl/tables/table1.xml><?xml version="1.0" encoding="utf-8"?>
<table xmlns="http://schemas.openxmlformats.org/spreadsheetml/2006/main" id="5" name="T_Modele" displayName="T_Modele" ref="B3:F32" totalsRowCount="1" headerRowDxfId="100" dataDxfId="98" totalsRowDxfId="96" headerRowBorderDxfId="99" tableBorderDxfId="97" totalsRowBorderDxfId="95">
  <autoFilter ref="B3:F31">
    <filterColumn colId="0">
      <customFilters>
        <customFilter operator="notEqual" val=" "/>
      </customFilters>
    </filterColumn>
  </autoFilter>
  <tableColumns count="5">
    <tableColumn id="1" name="Ingrédients" totalsRowLabel="Total" dataDxfId="94" totalsRowDxfId="93"/>
    <tableColumn id="2" name="Unité" totalsRowLabel="g" dataDxfId="92" totalsRowDxfId="91">
      <calculatedColumnFormula>IFERROR(VLOOKUP(T_Modele[[#This Row],[Ingrédients]],T_ingrédients[],3,0),"")</calculatedColumnFormula>
    </tableColumn>
    <tableColumn id="3" name="16" totalsRowFunction="sum" dataDxfId="90" totalsRowDxfId="89" dataCellStyle="Milliers"/>
    <tableColumn id="4" name="18" totalsRowFunction="sum" dataDxfId="88" totalsRowDxfId="87" dataCellStyle="Milliers"/>
    <tableColumn id="5" name="26" totalsRowFunction="sum" dataDxfId="86" totalsRowDxfId="85" dataCellStyle="Milliers"/>
  </tableColumns>
  <tableStyleInfo name="TableStyleLight6" showFirstColumn="0" showLastColumn="0" showRowStripes="1" showColumnStripes="0"/>
</table>
</file>

<file path=xl/tables/table2.xml><?xml version="1.0" encoding="utf-8"?>
<table xmlns="http://schemas.openxmlformats.org/spreadsheetml/2006/main" id="1" name="T_ingrédients" displayName="T_ingrédients" ref="B3:F126" totalsRowShown="0" headerRowDxfId="84" headerRowBorderDxfId="83" tableBorderDxfId="82">
  <sortState ref="B4:E21">
    <sortCondition ref="B3"/>
  </sortState>
  <tableColumns count="5">
    <tableColumn id="1" name="Ingrédient" dataDxfId="81"/>
    <tableColumn id="3" name="Rayon" dataDxfId="80"/>
    <tableColumn id="2" name="Unité" dataDxfId="79"/>
    <tableColumn id="7" name="Prix/Kg" dataDxfId="78"/>
    <tableColumn id="4" name="Fournisseur" dataDxfId="77"/>
  </tableColumns>
  <tableStyleInfo name="TableStyleMedium2" showFirstColumn="0" showLastColumn="0" showRowStripes="1" showColumnStripes="0"/>
</table>
</file>

<file path=xl/tables/table3.xml><?xml version="1.0" encoding="utf-8"?>
<table xmlns="http://schemas.openxmlformats.org/spreadsheetml/2006/main" id="10" name="T_Catégories_recettes" displayName="T_Catégories_recettes" ref="H3:BS46" totalsRowShown="0" headerRowDxfId="76">
  <autoFilter ref="H3:BS46">
    <filterColumn colId="1" hiddenButton="1"/>
    <filterColumn colId="2" hiddenButton="1"/>
  </autoFilter>
  <tableColumns count="64">
    <tableColumn id="64" name="ID" dataDxfId="75"/>
    <tableColumn id="1" name="Catégorie" dataDxfId="74"/>
    <tableColumn id="2" name="Recette" dataDxfId="73"/>
    <tableColumn id="3" name="INGR1"/>
    <tableColumn id="4" name="I1-1"/>
    <tableColumn id="5" name="I1-2"/>
    <tableColumn id="6" name="I1-3"/>
    <tableColumn id="7" name="INGR2"/>
    <tableColumn id="8" name="I2-1"/>
    <tableColumn id="9" name="I2-2"/>
    <tableColumn id="10" name="I2-3"/>
    <tableColumn id="11" name="INGR3"/>
    <tableColumn id="12" name="I3-1"/>
    <tableColumn id="13" name="I3-2"/>
    <tableColumn id="14" name="I3-3"/>
    <tableColumn id="15" name="INGR4"/>
    <tableColumn id="16" name="I4-1"/>
    <tableColumn id="17" name="I4-2"/>
    <tableColumn id="18" name="I4-3"/>
    <tableColumn id="19" name="INGR5"/>
    <tableColumn id="20" name="I5-1"/>
    <tableColumn id="21" name="I5-2"/>
    <tableColumn id="22" name="I5-3"/>
    <tableColumn id="23" name="INGR6"/>
    <tableColumn id="24" name="I6-1"/>
    <tableColumn id="25" name="I6-2"/>
    <tableColumn id="26" name="I6-3"/>
    <tableColumn id="27" name="INGR7"/>
    <tableColumn id="28" name="I7-1"/>
    <tableColumn id="29" name="I7-2"/>
    <tableColumn id="30" name="I7-3"/>
    <tableColumn id="31" name="INGR8"/>
    <tableColumn id="32" name="I8-1"/>
    <tableColumn id="33" name="I8-2"/>
    <tableColumn id="34" name="I8-3"/>
    <tableColumn id="35" name="INGR9"/>
    <tableColumn id="36" name="I9-1"/>
    <tableColumn id="37" name="I9-2"/>
    <tableColumn id="38" name="I9-3"/>
    <tableColumn id="39" name="INGR10"/>
    <tableColumn id="40" name="I10-1"/>
    <tableColumn id="41" name="I10-2"/>
    <tableColumn id="42" name="I10-3"/>
    <tableColumn id="43" name="I10-4"/>
    <tableColumn id="44" name="INGR11"/>
    <tableColumn id="45" name="I11-1"/>
    <tableColumn id="46" name="I11-2"/>
    <tableColumn id="47" name="I11-3"/>
    <tableColumn id="48" name="INGR12"/>
    <tableColumn id="49" name="I12-1"/>
    <tableColumn id="50" name="I12-2"/>
    <tableColumn id="51" name="I12-3"/>
    <tableColumn id="52" name="INGR13"/>
    <tableColumn id="53" name="I13-1"/>
    <tableColumn id="54" name="I13-2"/>
    <tableColumn id="55" name="I13-3"/>
    <tableColumn id="56" name="INGR14"/>
    <tableColumn id="57" name="I14-1"/>
    <tableColumn id="58" name="I14-2"/>
    <tableColumn id="59" name="I14-3"/>
    <tableColumn id="60" name="INGR15"/>
    <tableColumn id="61" name="I15-1"/>
    <tableColumn id="62" name="i15-2"/>
    <tableColumn id="63" name="I15-3"/>
  </tableColumns>
  <tableStyleInfo name="TableStyleMedium2" showFirstColumn="0" showLastColumn="0" showRowStripes="1" showColumnStripes="0"/>
</table>
</file>

<file path=xl/tables/table4.xml><?xml version="1.0" encoding="utf-8"?>
<table xmlns="http://schemas.openxmlformats.org/spreadsheetml/2006/main" id="4" name="T_CookieSG_cacahuètes" displayName="T_CookieSG_cacahuètes" ref="B4:F13" totalsRowCount="1" headerRowDxfId="72" dataDxfId="71" totalsRowDxfId="69" tableBorderDxfId="70" totalsRowBorderDxfId="68">
  <autoFilter ref="B4:F12">
    <filterColumn colId="0" hiddenButton="1"/>
    <filterColumn colId="1" hiddenButton="1"/>
    <filterColumn colId="2" hiddenButton="1"/>
    <filterColumn colId="3" hiddenButton="1"/>
    <filterColumn colId="4" hiddenButton="1"/>
  </autoFilter>
  <tableColumns count="5">
    <tableColumn id="1" name="Ingrédients" totalsRowLabel="Total" dataDxfId="67" totalsRowDxfId="66"/>
    <tableColumn id="2" name="Unité" totalsRowLabel="g" dataDxfId="65" totalsRowDxfId="64">
      <calculatedColumnFormula>VLOOKUP(T_CookieSG_cacahuètes[[#This Row],[Ingrédients]],T_ingrédients[],3,0)</calculatedColumnFormula>
    </tableColumn>
    <tableColumn id="3" name="6" totalsRowFunction="sum" dataDxfId="63" totalsRowDxfId="62" dataCellStyle="Milliers"/>
    <tableColumn id="4" name="12" totalsRowFunction="sum" dataDxfId="61" totalsRowDxfId="60" dataCellStyle="Milliers"/>
    <tableColumn id="5" name="16" totalsRowFunction="sum" dataDxfId="59" totalsRowDxfId="58" dataCellStyle="Milliers"/>
  </tableColumns>
  <tableStyleInfo name="TableStyleLight6" showFirstColumn="0" showLastColumn="0" showRowStripes="1" showColumnStripes="0"/>
</table>
</file>

<file path=xl/tables/table5.xml><?xml version="1.0" encoding="utf-8"?>
<table xmlns="http://schemas.openxmlformats.org/spreadsheetml/2006/main" id="2" name="T_CookieSG_cacahuètes3" displayName="T_CookieSG_cacahuètes3" ref="B18:F47" totalsRowCount="1" headerRowDxfId="57" dataDxfId="55" totalsRowDxfId="53" headerRowBorderDxfId="56" tableBorderDxfId="54" totalsRowBorderDxfId="52">
  <autoFilter ref="B18:F46">
    <filterColumn colId="0" hiddenButton="1"/>
    <filterColumn colId="1" hiddenButton="1"/>
    <filterColumn colId="2" hiddenButton="1"/>
    <filterColumn colId="3" hiddenButton="1"/>
    <filterColumn colId="4" hiddenButton="1"/>
  </autoFilter>
  <tableColumns count="5">
    <tableColumn id="1" name="Ingrédients" totalsRowLabel="Total" dataDxfId="51" totalsRowDxfId="50"/>
    <tableColumn id="2" name="Unité" totalsRowLabel="g" dataDxfId="49" totalsRowDxfId="48">
      <calculatedColumnFormula>IFERROR(VLOOKUP(T_CookieSG_cacahuètes3[[#This Row],[Ingrédients]],T_ingrédients[],3,0),"")</calculatedColumnFormula>
    </tableColumn>
    <tableColumn id="3" name="Colonne1" totalsRowFunction="sum" dataDxfId="47" totalsRowDxfId="46" dataCellStyle="Milliers"/>
    <tableColumn id="4" name="Colonne2" totalsRowFunction="sum" dataDxfId="45" totalsRowDxfId="44" dataCellStyle="Milliers"/>
    <tableColumn id="5" name="Colonne3" totalsRowFunction="sum" dataDxfId="43" totalsRowDxfId="42" dataCellStyle="Milliers"/>
  </tableColumns>
  <tableStyleInfo name="TableStyleLight6" showFirstColumn="0" showLastColumn="0" showRowStripes="1" showColumnStripes="0"/>
</table>
</file>

<file path=xl/tables/table6.xml><?xml version="1.0" encoding="utf-8"?>
<table xmlns="http://schemas.openxmlformats.org/spreadsheetml/2006/main" id="3" name="T_CookieSG_cacahuètes34" displayName="T_CookieSG_cacahuètes34" ref="B4:F16" totalsRowCount="1" headerRowDxfId="41" dataDxfId="40" totalsRowDxfId="38" tableBorderDxfId="39" totalsRowBorderDxfId="37">
  <autoFilter ref="B4:F15">
    <filterColumn colId="0" hiddenButton="1"/>
    <filterColumn colId="1" hiddenButton="1"/>
    <filterColumn colId="2" hiddenButton="1"/>
    <filterColumn colId="3" hiddenButton="1"/>
    <filterColumn colId="4" hiddenButton="1"/>
  </autoFilter>
  <tableColumns count="5">
    <tableColumn id="1" name="Ingrédients" totalsRowLabel="Total" dataDxfId="36" totalsRowDxfId="35"/>
    <tableColumn id="2" name="Unité" totalsRowLabel="g" dataDxfId="34" totalsRowDxfId="33">
      <calculatedColumnFormula>VLOOKUP(T_CookieSG_cacahuètes34[[#This Row],[Ingrédients]],T_ingrédients[],3,0)</calculatedColumnFormula>
    </tableColumn>
    <tableColumn id="3" name="1800" totalsRowFunction="sum" dataDxfId="32" totalsRowDxfId="31" dataCellStyle="Milliers"/>
    <tableColumn id="4" name="2400" totalsRowFunction="sum" dataDxfId="30" totalsRowDxfId="29" dataCellStyle="Milliers"/>
    <tableColumn id="5" name="1800*3" totalsRowFunction="sum" dataDxfId="28" totalsRowDxfId="27" dataCellStyle="Milliers"/>
  </tableColumns>
  <tableStyleInfo name="TableStyleLight6" showFirstColumn="0" showLastColumn="0" showRowStripes="1" showColumnStripes="0"/>
</table>
</file>

<file path=xl/tables/table7.xml><?xml version="1.0" encoding="utf-8"?>
<table xmlns="http://schemas.openxmlformats.org/spreadsheetml/2006/main" id="6" name="T_CookieSG_cacahuètes37" displayName="T_CookieSG_cacahuètes37" ref="B4:F13" totalsRowCount="1" headerRowDxfId="26" dataDxfId="24" totalsRowDxfId="22" headerRowBorderDxfId="25" tableBorderDxfId="23" totalsRowBorderDxfId="21">
  <autoFilter ref="B4:F12"/>
  <tableColumns count="5">
    <tableColumn id="1" name="Ingrédients" totalsRowLabel="Total" dataDxfId="20" totalsRowDxfId="19"/>
    <tableColumn id="2" name="Unité" totalsRowLabel="g" dataDxfId="18" totalsRowDxfId="17">
      <calculatedColumnFormula>VLOOKUP(T_CookieSG_cacahuètes37[[#This Row],[Ingrédients]],T_ingrédients[],3,0)</calculatedColumnFormula>
    </tableColumn>
    <tableColumn id="3" name="18" totalsRowFunction="sum" dataDxfId="16" totalsRowDxfId="15" dataCellStyle="Milliers"/>
    <tableColumn id="4" name="26" totalsRowFunction="sum" dataDxfId="14" totalsRowDxfId="13" dataCellStyle="Milliers"/>
    <tableColumn id="5" name="26*2" totalsRowFunction="sum" dataDxfId="12" totalsRowDxfId="11" dataCellStyle="Milliers"/>
  </tableColumns>
  <tableStyleInfo name="TableStyleLight6" showFirstColumn="0" showLastColumn="0" showRowStripes="1" showColumnStripes="0"/>
</table>
</file>

<file path=xl/tables/table8.xml><?xml version="1.0" encoding="utf-8"?>
<table xmlns="http://schemas.openxmlformats.org/spreadsheetml/2006/main" id="7" name="T_Planning" displayName="T_Planning" ref="B3:E26" totalsRowShown="0" headerRowDxfId="10" tableBorderDxfId="9">
  <autoFilter ref="B3:E26">
    <filterColumn colId="0" hiddenButton="1"/>
    <filterColumn colId="1" hiddenButton="1"/>
    <filterColumn colId="2" hiddenButton="1"/>
    <filterColumn colId="3" hiddenButton="1"/>
  </autoFilter>
  <tableColumns count="4">
    <tableColumn id="1" name="Semaine"/>
    <tableColumn id="2" name="Catégorie" dataDxfId="8"/>
    <tableColumn id="3" name="Recette"/>
    <tableColumn id="4" name="Quantité / contenance / diamètre" dataDxfId="7"/>
  </tableColumns>
  <tableStyleInfo name="TableStyleMedium2" showFirstColumn="0" showLastColumn="0" showRowStripes="1" showColumnStripes="0"/>
</table>
</file>

<file path=xl/tables/table9.xml><?xml version="1.0" encoding="utf-8"?>
<table xmlns="http://schemas.openxmlformats.org/spreadsheetml/2006/main" id="9" name="T_Listecourses" displayName="T_Listecourses" ref="B3:G26" totalsRowShown="0" headerRowDxfId="6" tableBorderDxfId="5">
  <autoFilter ref="B3:G26">
    <filterColumn colId="0" hiddenButton="1"/>
    <filterColumn colId="1" hiddenButton="1"/>
    <filterColumn colId="2" hiddenButton="1"/>
    <filterColumn colId="3" hiddenButton="1"/>
    <filterColumn colId="4" hiddenButton="1"/>
    <filterColumn colId="5" hiddenButton="1"/>
  </autoFilter>
  <tableColumns count="6">
    <tableColumn id="1" name="Semaine" dataDxfId="4"/>
    <tableColumn id="2" name="Ingrédient"/>
    <tableColumn id="5" name="Quantités" dataDxfId="3"/>
    <tableColumn id="6" name="Unité" dataDxfId="2"/>
    <tableColumn id="3" name="Rayon" dataDxfId="1"/>
    <tableColumn id="4" name="Fournisseur"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table" Target="../tables/table6.xml"/></Relationships>
</file>

<file path=xl/worksheets/_rels/sheet5.xml.rels><?xml version="1.0" encoding="UTF-8" standalone="yes"?>
<Relationships xmlns="http://schemas.openxmlformats.org/package/2006/relationships"><Relationship Id="rId1" Type="http://schemas.openxmlformats.org/officeDocument/2006/relationships/table" Target="../tables/table7.xml"/></Relationships>
</file>

<file path=xl/worksheets/_rels/sheet6.xml.rels><?xml version="1.0" encoding="UTF-8" standalone="yes"?>
<Relationships xmlns="http://schemas.openxmlformats.org/package/2006/relationships"><Relationship Id="rId1" Type="http://schemas.openxmlformats.org/officeDocument/2006/relationships/table" Target="../tables/table8.xml"/></Relationships>
</file>

<file path=xl/worksheets/_rels/sheet7.xml.rels><?xml version="1.0" encoding="UTF-8" standalone="yes"?>
<Relationships xmlns="http://schemas.openxmlformats.org/package/2006/relationships"><Relationship Id="rId1"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B1:F32"/>
  <sheetViews>
    <sheetView tabSelected="1" workbookViewId="0">
      <selection activeCell="G40" sqref="G39:G40"/>
    </sheetView>
  </sheetViews>
  <sheetFormatPr baseColWidth="10" defaultRowHeight="14.4" x14ac:dyDescent="0.3"/>
  <cols>
    <col min="2" max="2" width="43.77734375" customWidth="1"/>
    <col min="3" max="3" width="9.33203125" customWidth="1"/>
    <col min="7" max="7" width="28.88671875" customWidth="1"/>
  </cols>
  <sheetData>
    <row r="1" spans="2:6" ht="18" thickBot="1" x14ac:dyDescent="0.35">
      <c r="B1" s="188" t="s">
        <v>268</v>
      </c>
      <c r="C1" s="189"/>
      <c r="D1" s="189"/>
      <c r="E1" s="189"/>
      <c r="F1" s="190"/>
    </row>
    <row r="2" spans="2:6" ht="15" thickBot="1" x14ac:dyDescent="0.35">
      <c r="B2" s="191"/>
      <c r="C2" s="192"/>
      <c r="D2" s="193" t="s">
        <v>82</v>
      </c>
      <c r="E2" s="194"/>
      <c r="F2" s="195"/>
    </row>
    <row r="3" spans="2:6" ht="16.2" thickBot="1" x14ac:dyDescent="0.35">
      <c r="B3" s="87" t="s">
        <v>0</v>
      </c>
      <c r="C3" s="112" t="s">
        <v>1</v>
      </c>
      <c r="D3" s="89" t="s">
        <v>60</v>
      </c>
      <c r="E3" s="89" t="s">
        <v>61</v>
      </c>
      <c r="F3" s="89" t="s">
        <v>62</v>
      </c>
    </row>
    <row r="4" spans="2:6" x14ac:dyDescent="0.3">
      <c r="B4" s="111" t="s">
        <v>17</v>
      </c>
      <c r="C4" s="113" t="str">
        <f>IFERROR(VLOOKUP(T_Modele[[#This Row],[Ingrédients]],T_ingrédients[],3,0),"")</f>
        <v>g</v>
      </c>
      <c r="D4" s="8">
        <v>571</v>
      </c>
      <c r="E4" s="146">
        <v>825</v>
      </c>
      <c r="F4" s="147">
        <v>1650</v>
      </c>
    </row>
    <row r="5" spans="2:6" x14ac:dyDescent="0.3">
      <c r="B5" s="63" t="s">
        <v>18</v>
      </c>
      <c r="C5" s="113" t="str">
        <f>IFERROR(VLOOKUP(T_Modele[[#This Row],[Ingrédients]],T_ingrédients[],3,0),"")</f>
        <v>g</v>
      </c>
      <c r="D5" s="11">
        <v>228</v>
      </c>
      <c r="E5" s="37">
        <v>330</v>
      </c>
      <c r="F5" s="148">
        <v>660</v>
      </c>
    </row>
    <row r="6" spans="2:6" x14ac:dyDescent="0.3">
      <c r="B6" s="63" t="s">
        <v>237</v>
      </c>
      <c r="C6" s="113" t="str">
        <f>IFERROR(VLOOKUP(T_Modele[[#This Row],[Ingrédients]],T_ingrédients[],3,0),"")</f>
        <v>g</v>
      </c>
      <c r="D6" s="11"/>
      <c r="E6" s="37"/>
      <c r="F6" s="148"/>
    </row>
    <row r="7" spans="2:6" x14ac:dyDescent="0.3">
      <c r="B7" s="63" t="s">
        <v>19</v>
      </c>
      <c r="C7" s="113" t="str">
        <f>IFERROR(VLOOKUP(T_Modele[[#This Row],[Ingrédients]],T_ingrédients[],3,0),"")</f>
        <v>g</v>
      </c>
      <c r="D7" s="11" t="s">
        <v>128</v>
      </c>
      <c r="E7" s="37">
        <v>1</v>
      </c>
      <c r="F7" s="148">
        <v>2</v>
      </c>
    </row>
    <row r="8" spans="2:6" x14ac:dyDescent="0.3">
      <c r="B8" s="63" t="s">
        <v>9</v>
      </c>
      <c r="C8" s="113" t="str">
        <f>IFERROR(VLOOKUP(T_Modele[[#This Row],[Ingrédients]],T_ingrédients[],3,0),"")</f>
        <v>g</v>
      </c>
      <c r="D8" s="11">
        <v>127</v>
      </c>
      <c r="E8" s="37">
        <v>184</v>
      </c>
      <c r="F8" s="148">
        <v>368</v>
      </c>
    </row>
    <row r="9" spans="2:6" x14ac:dyDescent="0.3">
      <c r="B9" s="63" t="s">
        <v>20</v>
      </c>
      <c r="C9" s="113" t="str">
        <f>IFERROR(VLOOKUP(T_Modele[[#This Row],[Ingrédients]],T_ingrédients[],3,0),"")</f>
        <v>g</v>
      </c>
      <c r="D9" s="11">
        <v>20</v>
      </c>
      <c r="E9" s="37">
        <v>29</v>
      </c>
      <c r="F9" s="148">
        <v>58</v>
      </c>
    </row>
    <row r="10" spans="2:6" x14ac:dyDescent="0.3">
      <c r="B10" s="63" t="s">
        <v>21</v>
      </c>
      <c r="C10" s="113" t="str">
        <f>IFERROR(VLOOKUP(T_Modele[[#This Row],[Ingrédients]],T_ingrédients[],3,0),"")</f>
        <v>g</v>
      </c>
      <c r="D10" s="11">
        <v>343</v>
      </c>
      <c r="E10" s="37">
        <v>495</v>
      </c>
      <c r="F10" s="148">
        <v>990</v>
      </c>
    </row>
    <row r="11" spans="2:6" x14ac:dyDescent="0.3">
      <c r="B11" s="63" t="s">
        <v>198</v>
      </c>
      <c r="C11" s="113" t="str">
        <f>IFERROR(VLOOKUP(T_Modele[[#This Row],[Ingrédients]],T_ingrédients[],3,0),"")</f>
        <v>g</v>
      </c>
      <c r="D11" s="11"/>
      <c r="E11" s="37"/>
      <c r="F11" s="148"/>
    </row>
    <row r="12" spans="2:6" x14ac:dyDescent="0.3">
      <c r="B12" s="63" t="s">
        <v>192</v>
      </c>
      <c r="C12" s="113" t="str">
        <f>IFERROR(VLOOKUP(T_Modele[[#This Row],[Ingrédients]],T_ingrédients[],3,0),"")</f>
        <v>g</v>
      </c>
      <c r="D12" s="11"/>
      <c r="E12" s="37"/>
      <c r="F12" s="148"/>
    </row>
    <row r="13" spans="2:6" ht="15" thickBot="1" x14ac:dyDescent="0.35">
      <c r="B13" s="63" t="s">
        <v>22</v>
      </c>
      <c r="C13" s="113" t="str">
        <f>IFERROR(VLOOKUP(T_Modele[[#This Row],[Ingrédients]],T_ingrédients[],3,0),"")</f>
        <v>g</v>
      </c>
      <c r="D13" s="11">
        <v>24</v>
      </c>
      <c r="E13" s="37">
        <v>34</v>
      </c>
      <c r="F13" s="148">
        <v>68</v>
      </c>
    </row>
    <row r="14" spans="2:6" ht="15" hidden="1" thickBot="1" x14ac:dyDescent="0.35">
      <c r="B14" s="63" t="s">
        <v>127</v>
      </c>
      <c r="C14" s="113" t="str">
        <f>IFERROR(VLOOKUP(T_Modele[[#This Row],[Ingrédients]],T_ingrédients[],3,0),"")</f>
        <v/>
      </c>
      <c r="D14" s="128"/>
      <c r="E14" s="129"/>
      <c r="F14" s="128"/>
    </row>
    <row r="15" spans="2:6" ht="15" hidden="1" thickBot="1" x14ac:dyDescent="0.35">
      <c r="B15" s="63" t="s">
        <v>127</v>
      </c>
      <c r="C15" s="113" t="str">
        <f>IFERROR(VLOOKUP(T_Modele[[#This Row],[Ingrédients]],T_ingrédients[],3,0),"")</f>
        <v/>
      </c>
      <c r="D15" s="128"/>
      <c r="E15" s="129"/>
      <c r="F15" s="128"/>
    </row>
    <row r="16" spans="2:6" ht="15" hidden="1" thickBot="1" x14ac:dyDescent="0.35">
      <c r="B16" s="63" t="s">
        <v>127</v>
      </c>
      <c r="C16" s="113" t="str">
        <f>IFERROR(VLOOKUP(T_Modele[[#This Row],[Ingrédients]],T_ingrédients[],3,0),"")</f>
        <v/>
      </c>
      <c r="D16" s="128"/>
      <c r="E16" s="129"/>
      <c r="F16" s="128"/>
    </row>
    <row r="17" spans="2:6" ht="15" hidden="1" thickBot="1" x14ac:dyDescent="0.35">
      <c r="B17" s="63" t="s">
        <v>127</v>
      </c>
      <c r="C17" s="113" t="str">
        <f>IFERROR(VLOOKUP(T_Modele[[#This Row],[Ingrédients]],T_ingrédients[],3,0),"")</f>
        <v/>
      </c>
      <c r="D17" s="128"/>
      <c r="E17" s="129"/>
      <c r="F17" s="128"/>
    </row>
    <row r="18" spans="2:6" ht="15" hidden="1" thickBot="1" x14ac:dyDescent="0.35">
      <c r="B18" s="63" t="s">
        <v>127</v>
      </c>
      <c r="C18" s="113" t="str">
        <f>IFERROR(VLOOKUP(T_Modele[[#This Row],[Ingrédients]],T_ingrédients[],3,0),"")</f>
        <v/>
      </c>
      <c r="D18" s="128"/>
      <c r="E18" s="129"/>
      <c r="F18" s="128"/>
    </row>
    <row r="19" spans="2:6" ht="15" hidden="1" thickBot="1" x14ac:dyDescent="0.35">
      <c r="B19" s="63"/>
      <c r="C19" s="113" t="str">
        <f>IFERROR(VLOOKUP(T_Modele[[#This Row],[Ingrédients]],T_ingrédients[],3,0),"")</f>
        <v/>
      </c>
      <c r="D19" s="128"/>
      <c r="E19" s="129"/>
      <c r="F19" s="128"/>
    </row>
    <row r="20" spans="2:6" ht="15" hidden="1" thickBot="1" x14ac:dyDescent="0.35">
      <c r="B20" s="63"/>
      <c r="C20" s="113" t="str">
        <f>IFERROR(VLOOKUP(T_Modele[[#This Row],[Ingrédients]],T_ingrédients[],3,0),"")</f>
        <v/>
      </c>
      <c r="D20" s="128"/>
      <c r="E20" s="129"/>
      <c r="F20" s="128"/>
    </row>
    <row r="21" spans="2:6" ht="15" hidden="1" thickBot="1" x14ac:dyDescent="0.35">
      <c r="B21" s="63"/>
      <c r="C21" s="113" t="str">
        <f>IFERROR(VLOOKUP(T_Modele[[#This Row],[Ingrédients]],T_ingrédients[],3,0),"")</f>
        <v/>
      </c>
      <c r="D21" s="128"/>
      <c r="E21" s="129"/>
      <c r="F21" s="128"/>
    </row>
    <row r="22" spans="2:6" ht="15" hidden="1" thickBot="1" x14ac:dyDescent="0.35">
      <c r="B22" s="63"/>
      <c r="C22" s="113" t="str">
        <f>IFERROR(VLOOKUP(T_Modele[[#This Row],[Ingrédients]],T_ingrédients[],3,0),"")</f>
        <v/>
      </c>
      <c r="D22" s="128"/>
      <c r="E22" s="129"/>
      <c r="F22" s="128"/>
    </row>
    <row r="23" spans="2:6" ht="15" hidden="1" thickBot="1" x14ac:dyDescent="0.35">
      <c r="B23" s="63"/>
      <c r="C23" s="113" t="str">
        <f>IFERROR(VLOOKUP(T_Modele[[#This Row],[Ingrédients]],T_ingrédients[],3,0),"")</f>
        <v/>
      </c>
      <c r="D23" s="128"/>
      <c r="E23" s="129"/>
      <c r="F23" s="128"/>
    </row>
    <row r="24" spans="2:6" ht="15" hidden="1" thickBot="1" x14ac:dyDescent="0.35">
      <c r="B24" s="63"/>
      <c r="C24" s="113" t="str">
        <f>IFERROR(VLOOKUP(T_Modele[[#This Row],[Ingrédients]],T_ingrédients[],3,0),"")</f>
        <v/>
      </c>
      <c r="D24" s="128"/>
      <c r="E24" s="129"/>
      <c r="F24" s="128"/>
    </row>
    <row r="25" spans="2:6" ht="15" hidden="1" thickBot="1" x14ac:dyDescent="0.35">
      <c r="B25" s="63"/>
      <c r="C25" s="113" t="str">
        <f>IFERROR(VLOOKUP(T_Modele[[#This Row],[Ingrédients]],T_ingrédients[],3,0),"")</f>
        <v/>
      </c>
      <c r="D25" s="128"/>
      <c r="E25" s="129"/>
      <c r="F25" s="128"/>
    </row>
    <row r="26" spans="2:6" ht="15" hidden="1" thickBot="1" x14ac:dyDescent="0.35">
      <c r="B26" s="63"/>
      <c r="C26" s="113" t="str">
        <f>IFERROR(VLOOKUP(T_Modele[[#This Row],[Ingrédients]],T_ingrédients[],3,0),"")</f>
        <v/>
      </c>
      <c r="D26" s="128"/>
      <c r="E26" s="129"/>
      <c r="F26" s="128"/>
    </row>
    <row r="27" spans="2:6" ht="15" hidden="1" thickBot="1" x14ac:dyDescent="0.35">
      <c r="B27" s="63"/>
      <c r="C27" s="113" t="str">
        <f>IFERROR(VLOOKUP(T_Modele[[#This Row],[Ingrédients]],T_ingrédients[],3,0),"")</f>
        <v/>
      </c>
      <c r="D27" s="128"/>
      <c r="E27" s="129"/>
      <c r="F27" s="128"/>
    </row>
    <row r="28" spans="2:6" ht="15" hidden="1" thickBot="1" x14ac:dyDescent="0.35">
      <c r="B28" s="63"/>
      <c r="C28" s="113" t="str">
        <f>IFERROR(VLOOKUP(T_Modele[[#This Row],[Ingrédients]],T_ingrédients[],3,0),"")</f>
        <v/>
      </c>
      <c r="D28" s="128"/>
      <c r="E28" s="129"/>
      <c r="F28" s="128"/>
    </row>
    <row r="29" spans="2:6" ht="15" hidden="1" thickBot="1" x14ac:dyDescent="0.35">
      <c r="B29" s="63"/>
      <c r="C29" s="113" t="str">
        <f>IFERROR(VLOOKUP(T_Modele[[#This Row],[Ingrédients]],T_ingrédients[],3,0),"")</f>
        <v/>
      </c>
      <c r="D29" s="128"/>
      <c r="E29" s="129"/>
      <c r="F29" s="128"/>
    </row>
    <row r="30" spans="2:6" ht="15" hidden="1" thickBot="1" x14ac:dyDescent="0.35">
      <c r="B30" s="63"/>
      <c r="C30" s="113" t="str">
        <f>IFERROR(VLOOKUP(T_Modele[[#This Row],[Ingrédients]],T_ingrédients[],3,0),"")</f>
        <v/>
      </c>
      <c r="D30" s="128"/>
      <c r="E30" s="129"/>
      <c r="F30" s="128"/>
    </row>
    <row r="31" spans="2:6" ht="15" hidden="1" thickBot="1" x14ac:dyDescent="0.35">
      <c r="B31" s="63"/>
      <c r="C31" s="113" t="str">
        <f>IFERROR(VLOOKUP(T_Modele[[#This Row],[Ingrédients]],T_ingrédients[],3,0),"")</f>
        <v/>
      </c>
      <c r="D31" s="128"/>
      <c r="E31" s="129"/>
      <c r="F31" s="128"/>
    </row>
    <row r="32" spans="2:6" ht="16.2" thickBot="1" x14ac:dyDescent="0.35">
      <c r="B32" s="174" t="s">
        <v>57</v>
      </c>
      <c r="C32" s="175" t="s">
        <v>14</v>
      </c>
      <c r="D32" s="176">
        <f>SUBTOTAL(109,T_Modele[16])</f>
        <v>1313</v>
      </c>
      <c r="E32" s="176">
        <f>SUBTOTAL(109,T_Modele[18])</f>
        <v>1898</v>
      </c>
      <c r="F32" s="177">
        <f>SUBTOTAL(109,T_Modele[26])</f>
        <v>3796</v>
      </c>
    </row>
  </sheetData>
  <mergeCells count="3">
    <mergeCell ref="B1:F1"/>
    <mergeCell ref="B2:C2"/>
    <mergeCell ref="D2:F2"/>
  </mergeCells>
  <pageMargins left="0.7" right="0.7" top="0.75" bottom="0.75" header="0.3" footer="0.3"/>
  <pageSetup paperSize="9" scale="88" orientation="portrait" horizontalDpi="0" verticalDpi="0"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BS126"/>
  <sheetViews>
    <sheetView zoomScale="70" zoomScaleNormal="70" workbookViewId="0">
      <selection activeCell="I49" sqref="I49"/>
    </sheetView>
  </sheetViews>
  <sheetFormatPr baseColWidth="10" defaultRowHeight="14.4" x14ac:dyDescent="0.3"/>
  <cols>
    <col min="1" max="1" width="3.6640625" customWidth="1"/>
    <col min="2" max="2" width="46.33203125" customWidth="1"/>
    <col min="3" max="3" width="28.109375" customWidth="1"/>
    <col min="6" max="7" width="20.33203125" customWidth="1"/>
    <col min="8" max="8" width="5.6640625" customWidth="1"/>
    <col min="9" max="9" width="16.109375" customWidth="1"/>
    <col min="10" max="10" width="27.33203125" customWidth="1"/>
    <col min="11" max="11" width="46.109375" customWidth="1"/>
    <col min="15" max="15" width="21.77734375" customWidth="1"/>
    <col min="19" max="19" width="21.77734375" customWidth="1"/>
    <col min="23" max="23" width="21.77734375" customWidth="1"/>
    <col min="27" max="27" width="21.77734375" customWidth="1"/>
    <col min="31" max="31" width="21.77734375" customWidth="1"/>
    <col min="35" max="35" width="21.77734375" customWidth="1"/>
    <col min="39" max="39" width="21.77734375" customWidth="1"/>
    <col min="43" max="43" width="21.77734375" customWidth="1"/>
    <col min="47" max="47" width="21.77734375" customWidth="1"/>
  </cols>
  <sheetData>
    <row r="1" spans="2:71" ht="16.2" customHeight="1" thickBot="1" x14ac:dyDescent="0.35"/>
    <row r="2" spans="2:71" ht="16.2" customHeight="1" thickBot="1" x14ac:dyDescent="0.4">
      <c r="B2" s="198" t="s">
        <v>74</v>
      </c>
      <c r="C2" s="199"/>
      <c r="D2" s="199"/>
      <c r="E2" s="199"/>
      <c r="F2" s="200"/>
      <c r="G2" s="172"/>
      <c r="I2" s="196" t="s">
        <v>72</v>
      </c>
      <c r="J2" s="197"/>
    </row>
    <row r="3" spans="2:71" ht="16.2" thickBot="1" x14ac:dyDescent="0.35">
      <c r="B3" s="74" t="s">
        <v>52</v>
      </c>
      <c r="C3" s="75" t="s">
        <v>2</v>
      </c>
      <c r="D3" s="76" t="s">
        <v>1</v>
      </c>
      <c r="E3" s="75" t="s">
        <v>3</v>
      </c>
      <c r="F3" s="75" t="s">
        <v>41</v>
      </c>
      <c r="H3" s="179" t="s">
        <v>306</v>
      </c>
      <c r="I3" s="77" t="s">
        <v>34</v>
      </c>
      <c r="J3" s="77" t="s">
        <v>35</v>
      </c>
      <c r="K3" s="171" t="s">
        <v>85</v>
      </c>
      <c r="L3" s="187" t="s">
        <v>88</v>
      </c>
      <c r="M3" s="187" t="s">
        <v>87</v>
      </c>
      <c r="N3" s="187" t="s">
        <v>86</v>
      </c>
      <c r="O3" s="171" t="s">
        <v>84</v>
      </c>
      <c r="P3" s="171" t="s">
        <v>89</v>
      </c>
      <c r="Q3" s="171" t="s">
        <v>90</v>
      </c>
      <c r="R3" s="171" t="s">
        <v>91</v>
      </c>
      <c r="S3" s="171" t="s">
        <v>92</v>
      </c>
      <c r="T3" s="171" t="s">
        <v>93</v>
      </c>
      <c r="U3" s="171" t="s">
        <v>94</v>
      </c>
      <c r="V3" s="171" t="s">
        <v>95</v>
      </c>
      <c r="W3" s="171" t="s">
        <v>96</v>
      </c>
      <c r="X3" s="171" t="s">
        <v>97</v>
      </c>
      <c r="Y3" s="171" t="s">
        <v>98</v>
      </c>
      <c r="Z3" s="171" t="s">
        <v>99</v>
      </c>
      <c r="AA3" s="171" t="s">
        <v>100</v>
      </c>
      <c r="AB3" s="171" t="s">
        <v>101</v>
      </c>
      <c r="AC3" s="171" t="s">
        <v>102</v>
      </c>
      <c r="AD3" s="171" t="s">
        <v>103</v>
      </c>
      <c r="AE3" s="171" t="s">
        <v>104</v>
      </c>
      <c r="AF3" s="171" t="s">
        <v>105</v>
      </c>
      <c r="AG3" s="171" t="s">
        <v>106</v>
      </c>
      <c r="AH3" s="171" t="s">
        <v>107</v>
      </c>
      <c r="AI3" s="171" t="s">
        <v>108</v>
      </c>
      <c r="AJ3" s="171" t="s">
        <v>109</v>
      </c>
      <c r="AK3" s="171" t="s">
        <v>110</v>
      </c>
      <c r="AL3" s="171" t="s">
        <v>111</v>
      </c>
      <c r="AM3" s="171" t="s">
        <v>112</v>
      </c>
      <c r="AN3" s="171" t="s">
        <v>113</v>
      </c>
      <c r="AO3" s="171" t="s">
        <v>114</v>
      </c>
      <c r="AP3" s="171" t="s">
        <v>115</v>
      </c>
      <c r="AQ3" s="171" t="s">
        <v>116</v>
      </c>
      <c r="AR3" s="171" t="s">
        <v>117</v>
      </c>
      <c r="AS3" s="171" t="s">
        <v>118</v>
      </c>
      <c r="AT3" s="171" t="s">
        <v>119</v>
      </c>
      <c r="AU3" s="171" t="s">
        <v>120</v>
      </c>
      <c r="AV3" s="171" t="s">
        <v>121</v>
      </c>
      <c r="AW3" s="171" t="s">
        <v>122</v>
      </c>
      <c r="AX3" s="171" t="s">
        <v>123</v>
      </c>
      <c r="AY3" s="171" t="s">
        <v>284</v>
      </c>
      <c r="AZ3" s="171" t="s">
        <v>285</v>
      </c>
      <c r="BA3" s="171" t="s">
        <v>286</v>
      </c>
      <c r="BB3" s="171" t="s">
        <v>287</v>
      </c>
      <c r="BC3" s="171" t="s">
        <v>288</v>
      </c>
      <c r="BD3" s="171" t="s">
        <v>289</v>
      </c>
      <c r="BE3" s="171" t="s">
        <v>290</v>
      </c>
      <c r="BF3" s="171" t="s">
        <v>291</v>
      </c>
      <c r="BG3" s="171" t="s">
        <v>292</v>
      </c>
      <c r="BH3" s="171" t="s">
        <v>293</v>
      </c>
      <c r="BI3" s="171" t="s">
        <v>294</v>
      </c>
      <c r="BJ3" s="171" t="s">
        <v>295</v>
      </c>
      <c r="BK3" s="171" t="s">
        <v>296</v>
      </c>
      <c r="BL3" s="171" t="s">
        <v>298</v>
      </c>
      <c r="BM3" s="171" t="s">
        <v>299</v>
      </c>
      <c r="BN3" s="171" t="s">
        <v>300</v>
      </c>
      <c r="BO3" s="171" t="s">
        <v>301</v>
      </c>
      <c r="BP3" s="171" t="s">
        <v>302</v>
      </c>
      <c r="BQ3" s="171" t="s">
        <v>303</v>
      </c>
      <c r="BR3" s="171" t="s">
        <v>304</v>
      </c>
      <c r="BS3" s="171" t="s">
        <v>305</v>
      </c>
    </row>
    <row r="4" spans="2:71" ht="15" thickBot="1" x14ac:dyDescent="0.35">
      <c r="B4" s="150" t="s">
        <v>129</v>
      </c>
      <c r="C4" s="151" t="s">
        <v>31</v>
      </c>
      <c r="D4" s="130" t="s">
        <v>14</v>
      </c>
      <c r="E4" s="152"/>
      <c r="F4" s="130"/>
      <c r="H4" s="180" t="s">
        <v>307</v>
      </c>
      <c r="I4" s="183" t="s">
        <v>240</v>
      </c>
      <c r="J4" s="184" t="s">
        <v>241</v>
      </c>
      <c r="K4" t="s">
        <v>4</v>
      </c>
      <c r="L4" s="168"/>
      <c r="M4" s="168"/>
      <c r="N4" s="168"/>
      <c r="O4" s="57" t="s">
        <v>18</v>
      </c>
      <c r="P4" s="185"/>
      <c r="Q4" s="185"/>
      <c r="R4" s="185"/>
      <c r="S4" s="57" t="s">
        <v>20</v>
      </c>
      <c r="T4" s="168"/>
      <c r="U4" s="168"/>
      <c r="V4" s="168"/>
      <c r="W4" s="57" t="s">
        <v>167</v>
      </c>
      <c r="X4" s="185"/>
      <c r="Y4" s="185"/>
      <c r="Z4" s="185"/>
      <c r="AA4" s="57" t="s">
        <v>351</v>
      </c>
      <c r="AB4" s="168"/>
      <c r="AC4" s="168"/>
      <c r="AD4" s="168"/>
      <c r="AE4" s="57" t="s">
        <v>11</v>
      </c>
      <c r="AF4" s="185"/>
      <c r="AG4" s="185"/>
      <c r="AH4" s="185"/>
      <c r="AI4" s="57" t="s">
        <v>19</v>
      </c>
      <c r="AJ4" s="168"/>
      <c r="AK4" s="168"/>
      <c r="AL4" s="168"/>
      <c r="AM4" s="57" t="s">
        <v>147</v>
      </c>
      <c r="AN4" s="185"/>
      <c r="AO4" s="185"/>
      <c r="AP4" s="185"/>
      <c r="AQ4" s="57"/>
    </row>
    <row r="5" spans="2:71" x14ac:dyDescent="0.3">
      <c r="B5" s="153" t="s">
        <v>130</v>
      </c>
      <c r="C5" s="154" t="s">
        <v>31</v>
      </c>
      <c r="D5" s="155" t="s">
        <v>14</v>
      </c>
      <c r="E5" s="156"/>
      <c r="F5" s="155"/>
      <c r="H5" s="180" t="s">
        <v>308</v>
      </c>
      <c r="I5" s="118" t="s">
        <v>240</v>
      </c>
      <c r="J5" s="160" t="s">
        <v>242</v>
      </c>
      <c r="K5" t="s">
        <v>4</v>
      </c>
      <c r="M5" s="178"/>
      <c r="O5" t="s">
        <v>18</v>
      </c>
      <c r="P5" s="186"/>
      <c r="Q5" s="186"/>
      <c r="R5" s="186"/>
      <c r="S5" t="s">
        <v>20</v>
      </c>
      <c r="T5" s="186"/>
      <c r="U5" s="186"/>
      <c r="V5" s="186"/>
      <c r="W5" t="s">
        <v>167</v>
      </c>
      <c r="X5" s="186"/>
      <c r="Y5" s="186"/>
      <c r="Z5" s="186"/>
      <c r="AA5" t="s">
        <v>173</v>
      </c>
      <c r="AB5" s="186"/>
      <c r="AC5" s="186"/>
      <c r="AD5" s="186"/>
      <c r="AE5" t="s">
        <v>11</v>
      </c>
      <c r="AF5" s="186"/>
      <c r="AG5" s="186"/>
      <c r="AH5" s="186"/>
      <c r="AI5" t="s">
        <v>19</v>
      </c>
      <c r="AJ5" s="186"/>
      <c r="AK5" s="186"/>
      <c r="AL5" s="186"/>
      <c r="AM5" t="s">
        <v>147</v>
      </c>
      <c r="AN5" s="186"/>
      <c r="AO5" s="186"/>
      <c r="AP5" s="186"/>
      <c r="AQ5" t="s">
        <v>127</v>
      </c>
      <c r="AU5" t="s">
        <v>127</v>
      </c>
      <c r="AY5" t="s">
        <v>127</v>
      </c>
      <c r="BC5" t="s">
        <v>127</v>
      </c>
      <c r="BG5" t="s">
        <v>127</v>
      </c>
    </row>
    <row r="6" spans="2:71" x14ac:dyDescent="0.3">
      <c r="B6" s="153" t="s">
        <v>131</v>
      </c>
      <c r="C6" s="154" t="s">
        <v>31</v>
      </c>
      <c r="D6" s="155" t="s">
        <v>14</v>
      </c>
      <c r="E6" s="156"/>
      <c r="F6" s="155"/>
      <c r="H6" s="180" t="s">
        <v>309</v>
      </c>
      <c r="I6" s="161" t="s">
        <v>240</v>
      </c>
      <c r="J6" s="162" t="s">
        <v>350</v>
      </c>
      <c r="K6" t="s">
        <v>4</v>
      </c>
      <c r="O6" t="s">
        <v>9</v>
      </c>
      <c r="S6" t="s">
        <v>18</v>
      </c>
      <c r="W6" t="s">
        <v>237</v>
      </c>
      <c r="AA6" t="s">
        <v>192</v>
      </c>
      <c r="AE6" t="s">
        <v>25</v>
      </c>
      <c r="AI6" t="s">
        <v>22</v>
      </c>
      <c r="AM6" t="s">
        <v>11</v>
      </c>
      <c r="AQ6" t="s">
        <v>19</v>
      </c>
      <c r="AU6" t="s">
        <v>156</v>
      </c>
      <c r="AY6" t="s">
        <v>182</v>
      </c>
      <c r="BC6" t="s">
        <v>232</v>
      </c>
      <c r="BG6" t="s">
        <v>127</v>
      </c>
    </row>
    <row r="7" spans="2:71" x14ac:dyDescent="0.3">
      <c r="B7" s="153" t="s">
        <v>132</v>
      </c>
      <c r="C7" s="154" t="s">
        <v>31</v>
      </c>
      <c r="D7" s="155" t="s">
        <v>133</v>
      </c>
      <c r="E7" s="156"/>
      <c r="F7" s="155"/>
      <c r="H7" s="180" t="s">
        <v>310</v>
      </c>
      <c r="I7" s="161" t="s">
        <v>240</v>
      </c>
      <c r="J7" s="163" t="s">
        <v>243</v>
      </c>
      <c r="K7" t="s">
        <v>5</v>
      </c>
      <c r="O7" t="s">
        <v>18</v>
      </c>
      <c r="S7" t="s">
        <v>25</v>
      </c>
      <c r="W7" t="s">
        <v>175</v>
      </c>
      <c r="AA7" t="s">
        <v>197</v>
      </c>
      <c r="AE7" t="s">
        <v>214</v>
      </c>
      <c r="AI7" t="s">
        <v>228</v>
      </c>
      <c r="AM7" t="s">
        <v>7</v>
      </c>
      <c r="AQ7" t="s">
        <v>127</v>
      </c>
      <c r="AU7" t="s">
        <v>127</v>
      </c>
      <c r="AY7" t="s">
        <v>127</v>
      </c>
      <c r="BC7" t="s">
        <v>127</v>
      </c>
      <c r="BG7" t="s">
        <v>127</v>
      </c>
    </row>
    <row r="8" spans="2:71" x14ac:dyDescent="0.3">
      <c r="B8" s="153" t="s">
        <v>134</v>
      </c>
      <c r="C8" s="154" t="s">
        <v>31</v>
      </c>
      <c r="D8" s="155" t="s">
        <v>133</v>
      </c>
      <c r="E8" s="156"/>
      <c r="F8" s="155"/>
      <c r="H8" s="180" t="s">
        <v>311</v>
      </c>
      <c r="I8" s="161" t="s">
        <v>240</v>
      </c>
      <c r="J8" s="163" t="s">
        <v>245</v>
      </c>
      <c r="K8" t="s">
        <v>20</v>
      </c>
      <c r="O8" t="s">
        <v>18</v>
      </c>
      <c r="S8" t="s">
        <v>238</v>
      </c>
      <c r="W8" t="s">
        <v>5</v>
      </c>
      <c r="AA8" t="s">
        <v>167</v>
      </c>
      <c r="AE8" t="s">
        <v>193</v>
      </c>
      <c r="AI8" t="s">
        <v>25</v>
      </c>
      <c r="AM8" t="s">
        <v>11</v>
      </c>
      <c r="AQ8" t="s">
        <v>19</v>
      </c>
      <c r="AU8" t="s">
        <v>207</v>
      </c>
      <c r="AY8" t="s">
        <v>127</v>
      </c>
      <c r="BC8" t="s">
        <v>127</v>
      </c>
      <c r="BG8" t="s">
        <v>127</v>
      </c>
    </row>
    <row r="9" spans="2:71" x14ac:dyDescent="0.3">
      <c r="B9" s="153" t="s">
        <v>135</v>
      </c>
      <c r="C9" s="154" t="s">
        <v>31</v>
      </c>
      <c r="D9" s="155" t="s">
        <v>133</v>
      </c>
      <c r="E9" s="156"/>
      <c r="F9" s="155"/>
      <c r="H9" s="180" t="s">
        <v>312</v>
      </c>
      <c r="I9" s="161" t="s">
        <v>240</v>
      </c>
      <c r="J9" s="163" t="s">
        <v>244</v>
      </c>
      <c r="K9" t="s">
        <v>20</v>
      </c>
      <c r="O9" t="s">
        <v>18</v>
      </c>
      <c r="S9" t="s">
        <v>5</v>
      </c>
      <c r="W9" t="s">
        <v>167</v>
      </c>
      <c r="AA9" t="s">
        <v>25</v>
      </c>
      <c r="AE9" t="s">
        <v>11</v>
      </c>
      <c r="AI9" t="s">
        <v>19</v>
      </c>
      <c r="AM9" t="s">
        <v>20</v>
      </c>
      <c r="AQ9" t="s">
        <v>127</v>
      </c>
      <c r="AU9" t="s">
        <v>127</v>
      </c>
      <c r="AY9" t="s">
        <v>127</v>
      </c>
      <c r="BC9" t="s">
        <v>127</v>
      </c>
      <c r="BG9" t="s">
        <v>127</v>
      </c>
    </row>
    <row r="10" spans="2:71" x14ac:dyDescent="0.3">
      <c r="B10" s="153" t="s">
        <v>136</v>
      </c>
      <c r="C10" s="154" t="s">
        <v>32</v>
      </c>
      <c r="D10" s="155" t="s">
        <v>14</v>
      </c>
      <c r="E10" s="156"/>
      <c r="F10" s="155"/>
      <c r="H10" s="180" t="s">
        <v>313</v>
      </c>
      <c r="I10" s="161" t="s">
        <v>240</v>
      </c>
      <c r="J10" s="162" t="s">
        <v>246</v>
      </c>
      <c r="K10" t="s">
        <v>4</v>
      </c>
      <c r="O10" t="s">
        <v>176</v>
      </c>
      <c r="S10" t="s">
        <v>19</v>
      </c>
      <c r="W10" t="s">
        <v>232</v>
      </c>
      <c r="AA10" t="s">
        <v>141</v>
      </c>
      <c r="AE10" t="s">
        <v>25</v>
      </c>
      <c r="AI10" t="s">
        <v>155</v>
      </c>
      <c r="AM10" t="s">
        <v>207</v>
      </c>
      <c r="AQ10" t="s">
        <v>127</v>
      </c>
      <c r="AU10" t="s">
        <v>127</v>
      </c>
      <c r="AY10" t="s">
        <v>127</v>
      </c>
      <c r="BC10" t="s">
        <v>127</v>
      </c>
      <c r="BG10" t="s">
        <v>127</v>
      </c>
    </row>
    <row r="11" spans="2:71" x14ac:dyDescent="0.3">
      <c r="B11" s="153" t="s">
        <v>137</v>
      </c>
      <c r="C11" s="156" t="s">
        <v>138</v>
      </c>
      <c r="D11" s="155" t="s">
        <v>14</v>
      </c>
      <c r="E11" s="156"/>
      <c r="F11" s="155"/>
      <c r="H11" s="180" t="s">
        <v>314</v>
      </c>
      <c r="I11" s="161" t="s">
        <v>247</v>
      </c>
      <c r="J11" s="163" t="s">
        <v>248</v>
      </c>
      <c r="K11" t="s">
        <v>9</v>
      </c>
      <c r="O11" t="s">
        <v>197</v>
      </c>
      <c r="S11" t="s">
        <v>199</v>
      </c>
      <c r="W11" t="s">
        <v>174</v>
      </c>
      <c r="AA11" t="s">
        <v>25</v>
      </c>
      <c r="AE11" t="s">
        <v>18</v>
      </c>
      <c r="AI11" t="s">
        <v>229</v>
      </c>
      <c r="AM11" t="s">
        <v>4</v>
      </c>
      <c r="AQ11" t="s">
        <v>8</v>
      </c>
      <c r="AU11" t="s">
        <v>146</v>
      </c>
      <c r="AY11" t="s">
        <v>210</v>
      </c>
      <c r="BC11" t="s">
        <v>166</v>
      </c>
      <c r="BG11" t="s">
        <v>19</v>
      </c>
    </row>
    <row r="12" spans="2:71" x14ac:dyDescent="0.3">
      <c r="B12" s="153" t="s">
        <v>139</v>
      </c>
      <c r="C12" s="154" t="s">
        <v>31</v>
      </c>
      <c r="D12" s="155" t="s">
        <v>14</v>
      </c>
      <c r="E12" s="156"/>
      <c r="F12" s="155"/>
      <c r="H12" s="180" t="s">
        <v>315</v>
      </c>
      <c r="I12" s="155" t="s">
        <v>247</v>
      </c>
      <c r="J12" s="164" t="s">
        <v>249</v>
      </c>
      <c r="K12" t="s">
        <v>9</v>
      </c>
      <c r="O12" t="s">
        <v>197</v>
      </c>
      <c r="S12" t="s">
        <v>199</v>
      </c>
      <c r="W12" t="s">
        <v>174</v>
      </c>
      <c r="AA12" t="s">
        <v>18</v>
      </c>
      <c r="AE12" t="s">
        <v>229</v>
      </c>
      <c r="AI12" t="s">
        <v>4</v>
      </c>
      <c r="AM12" t="s">
        <v>147</v>
      </c>
      <c r="AQ12" t="s">
        <v>210</v>
      </c>
      <c r="AU12" t="s">
        <v>166</v>
      </c>
      <c r="AY12" t="s">
        <v>19</v>
      </c>
      <c r="BC12" t="s">
        <v>127</v>
      </c>
      <c r="BG12" t="s">
        <v>127</v>
      </c>
    </row>
    <row r="13" spans="2:71" x14ac:dyDescent="0.3">
      <c r="B13" s="157" t="s">
        <v>5</v>
      </c>
      <c r="C13" s="156" t="s">
        <v>30</v>
      </c>
      <c r="D13" s="155" t="s">
        <v>14</v>
      </c>
      <c r="E13" s="156">
        <v>2.15</v>
      </c>
      <c r="F13" s="155" t="s">
        <v>42</v>
      </c>
      <c r="H13" s="180" t="s">
        <v>316</v>
      </c>
      <c r="I13" s="155" t="s">
        <v>247</v>
      </c>
      <c r="J13" s="164" t="s">
        <v>250</v>
      </c>
      <c r="K13" t="s">
        <v>9</v>
      </c>
      <c r="O13" t="s">
        <v>197</v>
      </c>
      <c r="S13" t="s">
        <v>199</v>
      </c>
      <c r="W13" t="s">
        <v>174</v>
      </c>
      <c r="AA13" t="s">
        <v>25</v>
      </c>
      <c r="AE13" t="s">
        <v>18</v>
      </c>
      <c r="AI13" t="s">
        <v>229</v>
      </c>
      <c r="AM13" t="s">
        <v>4</v>
      </c>
      <c r="AQ13" t="s">
        <v>204</v>
      </c>
      <c r="AU13" t="s">
        <v>210</v>
      </c>
      <c r="AY13" t="s">
        <v>166</v>
      </c>
      <c r="BC13" t="s">
        <v>19</v>
      </c>
      <c r="BG13" t="s">
        <v>127</v>
      </c>
    </row>
    <row r="14" spans="2:71" x14ac:dyDescent="0.3">
      <c r="B14" s="157" t="s">
        <v>4</v>
      </c>
      <c r="C14" s="156" t="s">
        <v>30</v>
      </c>
      <c r="D14" s="155" t="s">
        <v>14</v>
      </c>
      <c r="E14" s="156">
        <v>2.09</v>
      </c>
      <c r="F14" s="155" t="s">
        <v>42</v>
      </c>
      <c r="H14" s="180" t="s">
        <v>317</v>
      </c>
      <c r="I14" s="155" t="s">
        <v>247</v>
      </c>
      <c r="J14" s="164" t="s">
        <v>251</v>
      </c>
      <c r="K14" t="s">
        <v>174</v>
      </c>
      <c r="O14" t="s">
        <v>25</v>
      </c>
      <c r="S14" t="s">
        <v>11</v>
      </c>
      <c r="W14" t="s">
        <v>4</v>
      </c>
      <c r="AA14" t="s">
        <v>18</v>
      </c>
      <c r="AE14" t="s">
        <v>202</v>
      </c>
      <c r="AI14" t="s">
        <v>197</v>
      </c>
      <c r="AM14" t="s">
        <v>132</v>
      </c>
      <c r="AQ14" t="s">
        <v>129</v>
      </c>
      <c r="AU14" t="s">
        <v>20</v>
      </c>
      <c r="AY14" t="s">
        <v>130</v>
      </c>
      <c r="BC14" t="s">
        <v>164</v>
      </c>
      <c r="BG14" t="s">
        <v>151</v>
      </c>
    </row>
    <row r="15" spans="2:71" ht="15" thickBot="1" x14ac:dyDescent="0.35">
      <c r="B15" s="153" t="s">
        <v>140</v>
      </c>
      <c r="C15" s="154" t="s">
        <v>32</v>
      </c>
      <c r="D15" s="155" t="s">
        <v>14</v>
      </c>
      <c r="E15" s="156"/>
      <c r="F15" s="155"/>
      <c r="H15" s="180" t="s">
        <v>318</v>
      </c>
      <c r="I15" s="155" t="s">
        <v>38</v>
      </c>
      <c r="J15" s="166" t="s">
        <v>252</v>
      </c>
      <c r="K15" t="s">
        <v>9</v>
      </c>
      <c r="O15" t="s">
        <v>7</v>
      </c>
      <c r="S15" t="s">
        <v>234</v>
      </c>
      <c r="W15" t="s">
        <v>187</v>
      </c>
      <c r="AA15" t="s">
        <v>137</v>
      </c>
      <c r="AE15" t="s">
        <v>21</v>
      </c>
      <c r="AI15" t="s">
        <v>195</v>
      </c>
      <c r="AM15" t="s">
        <v>176</v>
      </c>
      <c r="AQ15" t="s">
        <v>167</v>
      </c>
      <c r="AU15" t="s">
        <v>25</v>
      </c>
      <c r="AY15" t="s">
        <v>11</v>
      </c>
      <c r="BC15" t="s">
        <v>140</v>
      </c>
      <c r="BG15" t="s">
        <v>19</v>
      </c>
    </row>
    <row r="16" spans="2:71" x14ac:dyDescent="0.3">
      <c r="B16" s="157" t="s">
        <v>141</v>
      </c>
      <c r="C16" s="156" t="s">
        <v>30</v>
      </c>
      <c r="D16" s="155" t="s">
        <v>14</v>
      </c>
      <c r="E16" s="156"/>
      <c r="F16" s="155"/>
      <c r="H16" s="180" t="s">
        <v>319</v>
      </c>
      <c r="I16" s="130" t="s">
        <v>38</v>
      </c>
      <c r="J16" s="165" t="s">
        <v>253</v>
      </c>
      <c r="K16" t="s">
        <v>141</v>
      </c>
      <c r="O16" t="s">
        <v>7</v>
      </c>
      <c r="S16" t="s">
        <v>219</v>
      </c>
      <c r="W16" t="s">
        <v>232</v>
      </c>
      <c r="AA16" t="s">
        <v>239</v>
      </c>
      <c r="AE16" t="s">
        <v>180</v>
      </c>
      <c r="AI16" t="s">
        <v>19</v>
      </c>
      <c r="AM16" t="s">
        <v>9</v>
      </c>
      <c r="AQ16" t="s">
        <v>20</v>
      </c>
      <c r="AU16" t="s">
        <v>4</v>
      </c>
      <c r="AY16" t="s">
        <v>25</v>
      </c>
      <c r="BC16" t="s">
        <v>11</v>
      </c>
      <c r="BG16" t="s">
        <v>233</v>
      </c>
    </row>
    <row r="17" spans="2:59" x14ac:dyDescent="0.3">
      <c r="B17" s="149" t="s">
        <v>13</v>
      </c>
      <c r="C17" s="154" t="s">
        <v>32</v>
      </c>
      <c r="D17" s="155" t="s">
        <v>14</v>
      </c>
      <c r="E17" s="156">
        <v>15.8</v>
      </c>
      <c r="F17" s="155" t="s">
        <v>43</v>
      </c>
      <c r="H17" s="180" t="s">
        <v>320</v>
      </c>
      <c r="I17" s="155" t="s">
        <v>38</v>
      </c>
      <c r="J17" s="166" t="s">
        <v>24</v>
      </c>
      <c r="K17" t="s">
        <v>4</v>
      </c>
      <c r="L17">
        <v>252</v>
      </c>
      <c r="M17">
        <v>336</v>
      </c>
      <c r="N17">
        <v>1008</v>
      </c>
      <c r="O17" t="s">
        <v>18</v>
      </c>
      <c r="P17">
        <v>252</v>
      </c>
      <c r="Q17">
        <v>336</v>
      </c>
      <c r="R17">
        <v>1008</v>
      </c>
      <c r="S17" t="s">
        <v>19</v>
      </c>
      <c r="T17" t="s">
        <v>124</v>
      </c>
      <c r="U17" t="s">
        <v>125</v>
      </c>
      <c r="V17" t="s">
        <v>126</v>
      </c>
      <c r="W17" t="s">
        <v>9</v>
      </c>
      <c r="X17">
        <v>189</v>
      </c>
      <c r="Y17">
        <v>252</v>
      </c>
      <c r="Z17">
        <v>756</v>
      </c>
      <c r="AA17" t="s">
        <v>21</v>
      </c>
      <c r="AB17">
        <v>378</v>
      </c>
      <c r="AC17">
        <v>504</v>
      </c>
      <c r="AD17">
        <v>1512</v>
      </c>
      <c r="AE17" t="s">
        <v>161</v>
      </c>
      <c r="AF17">
        <v>180</v>
      </c>
      <c r="AG17">
        <v>240</v>
      </c>
      <c r="AH17">
        <v>360</v>
      </c>
      <c r="AI17" t="s">
        <v>25</v>
      </c>
      <c r="AJ17">
        <v>405</v>
      </c>
      <c r="AK17">
        <v>540</v>
      </c>
      <c r="AL17">
        <v>1620</v>
      </c>
      <c r="AM17" t="s">
        <v>11</v>
      </c>
      <c r="AN17">
        <v>9</v>
      </c>
      <c r="AO17">
        <v>12</v>
      </c>
      <c r="AP17">
        <v>36</v>
      </c>
      <c r="AQ17" t="s">
        <v>166</v>
      </c>
      <c r="AR17">
        <v>180</v>
      </c>
      <c r="AS17">
        <v>240</v>
      </c>
      <c r="AT17">
        <v>360</v>
      </c>
      <c r="AU17" t="s">
        <v>40</v>
      </c>
      <c r="AV17">
        <v>14</v>
      </c>
      <c r="AW17">
        <v>19</v>
      </c>
      <c r="AX17">
        <v>29</v>
      </c>
      <c r="AY17" t="s">
        <v>127</v>
      </c>
      <c r="BC17" t="s">
        <v>127</v>
      </c>
      <c r="BG17" t="s">
        <v>127</v>
      </c>
    </row>
    <row r="18" spans="2:59" x14ac:dyDescent="0.3">
      <c r="B18" s="149" t="s">
        <v>142</v>
      </c>
      <c r="C18" s="154" t="s">
        <v>63</v>
      </c>
      <c r="D18" s="155" t="s">
        <v>14</v>
      </c>
      <c r="E18" s="156"/>
      <c r="F18" s="155"/>
      <c r="H18" s="180" t="s">
        <v>321</v>
      </c>
      <c r="I18" s="155" t="s">
        <v>38</v>
      </c>
      <c r="J18" s="166" t="s">
        <v>254</v>
      </c>
      <c r="K18" t="s">
        <v>232</v>
      </c>
      <c r="O18" t="s">
        <v>25</v>
      </c>
      <c r="S18" t="s">
        <v>22</v>
      </c>
      <c r="W18" t="s">
        <v>11</v>
      </c>
      <c r="AA18" t="s">
        <v>19</v>
      </c>
      <c r="AE18" t="s">
        <v>219</v>
      </c>
      <c r="AI18" t="s">
        <v>182</v>
      </c>
      <c r="AM18" t="s">
        <v>180</v>
      </c>
      <c r="AQ18" t="s">
        <v>4</v>
      </c>
      <c r="AU18" t="s">
        <v>202</v>
      </c>
      <c r="AY18" t="s">
        <v>141</v>
      </c>
      <c r="BC18" t="s">
        <v>127</v>
      </c>
      <c r="BG18" t="s">
        <v>127</v>
      </c>
    </row>
    <row r="19" spans="2:59" ht="15" thickBot="1" x14ac:dyDescent="0.35">
      <c r="B19" s="153" t="s">
        <v>143</v>
      </c>
      <c r="C19" s="154" t="s">
        <v>32</v>
      </c>
      <c r="D19" s="155" t="s">
        <v>14</v>
      </c>
      <c r="E19" s="156"/>
      <c r="F19" s="155" t="s">
        <v>144</v>
      </c>
      <c r="H19" s="180" t="s">
        <v>322</v>
      </c>
      <c r="I19" s="155" t="s">
        <v>38</v>
      </c>
      <c r="J19" s="166" t="s">
        <v>255</v>
      </c>
      <c r="K19" t="s">
        <v>4</v>
      </c>
      <c r="O19" t="s">
        <v>18</v>
      </c>
      <c r="S19" t="s">
        <v>19</v>
      </c>
      <c r="W19" t="s">
        <v>9</v>
      </c>
      <c r="AA19" t="s">
        <v>21</v>
      </c>
      <c r="AE19" t="s">
        <v>25</v>
      </c>
      <c r="AI19" t="s">
        <v>11</v>
      </c>
      <c r="AM19" t="s">
        <v>180</v>
      </c>
      <c r="AQ19" t="s">
        <v>220</v>
      </c>
      <c r="AU19" t="s">
        <v>166</v>
      </c>
      <c r="AY19" t="s">
        <v>40</v>
      </c>
      <c r="BC19" t="s">
        <v>127</v>
      </c>
      <c r="BG19" t="s">
        <v>127</v>
      </c>
    </row>
    <row r="20" spans="2:59" x14ac:dyDescent="0.3">
      <c r="B20" s="153" t="s">
        <v>145</v>
      </c>
      <c r="C20" s="154" t="s">
        <v>32</v>
      </c>
      <c r="D20" s="155" t="s">
        <v>14</v>
      </c>
      <c r="E20" s="156"/>
      <c r="F20" s="155" t="s">
        <v>144</v>
      </c>
      <c r="H20" s="180" t="s">
        <v>323</v>
      </c>
      <c r="I20" s="130" t="s">
        <v>36</v>
      </c>
      <c r="J20" s="150" t="s">
        <v>256</v>
      </c>
      <c r="K20" t="s">
        <v>4</v>
      </c>
      <c r="O20" t="s">
        <v>223</v>
      </c>
      <c r="S20" t="s">
        <v>7</v>
      </c>
      <c r="W20" t="s">
        <v>8</v>
      </c>
      <c r="AA20" t="s">
        <v>9</v>
      </c>
      <c r="AE20" t="s">
        <v>132</v>
      </c>
      <c r="AI20" t="s">
        <v>25</v>
      </c>
      <c r="AM20" t="s">
        <v>11</v>
      </c>
      <c r="AQ20" t="s">
        <v>140</v>
      </c>
      <c r="AU20" t="s">
        <v>19</v>
      </c>
      <c r="AY20" t="s">
        <v>220</v>
      </c>
      <c r="BC20" t="s">
        <v>155</v>
      </c>
      <c r="BG20" t="s">
        <v>129</v>
      </c>
    </row>
    <row r="21" spans="2:59" x14ac:dyDescent="0.3">
      <c r="B21" s="153" t="s">
        <v>146</v>
      </c>
      <c r="C21" s="154" t="s">
        <v>32</v>
      </c>
      <c r="D21" s="155" t="s">
        <v>14</v>
      </c>
      <c r="E21" s="156"/>
      <c r="F21" s="155"/>
      <c r="H21" s="180" t="s">
        <v>324</v>
      </c>
      <c r="I21" s="155" t="s">
        <v>36</v>
      </c>
      <c r="J21" s="153" t="s">
        <v>257</v>
      </c>
      <c r="K21" t="s">
        <v>4</v>
      </c>
      <c r="O21" t="s">
        <v>7</v>
      </c>
      <c r="S21" t="s">
        <v>8</v>
      </c>
      <c r="W21" t="s">
        <v>9</v>
      </c>
      <c r="AA21" t="s">
        <v>25</v>
      </c>
      <c r="AE21" t="s">
        <v>11</v>
      </c>
      <c r="AI21" t="s">
        <v>19</v>
      </c>
      <c r="AM21" t="s">
        <v>155</v>
      </c>
      <c r="AQ21" t="s">
        <v>127</v>
      </c>
      <c r="AU21" t="s">
        <v>127</v>
      </c>
      <c r="AY21" t="s">
        <v>127</v>
      </c>
      <c r="BC21" t="s">
        <v>127</v>
      </c>
      <c r="BG21" t="s">
        <v>127</v>
      </c>
    </row>
    <row r="22" spans="2:59" x14ac:dyDescent="0.3">
      <c r="B22" s="157" t="s">
        <v>147</v>
      </c>
      <c r="C22" s="154" t="s">
        <v>31</v>
      </c>
      <c r="D22" s="155" t="s">
        <v>14</v>
      </c>
      <c r="E22" s="156"/>
      <c r="F22" s="155"/>
      <c r="H22" s="180" t="s">
        <v>325</v>
      </c>
      <c r="I22" s="155" t="s">
        <v>36</v>
      </c>
      <c r="J22" s="153" t="s">
        <v>258</v>
      </c>
      <c r="K22" t="s">
        <v>188</v>
      </c>
      <c r="O22" t="s">
        <v>7</v>
      </c>
      <c r="S22" t="s">
        <v>236</v>
      </c>
      <c r="W22" t="s">
        <v>9</v>
      </c>
      <c r="AA22" t="s">
        <v>20</v>
      </c>
      <c r="AE22" t="s">
        <v>25</v>
      </c>
      <c r="AI22" t="s">
        <v>140</v>
      </c>
      <c r="AM22" t="s">
        <v>19</v>
      </c>
      <c r="AQ22" t="s">
        <v>155</v>
      </c>
      <c r="AU22" t="s">
        <v>127</v>
      </c>
      <c r="AY22" t="s">
        <v>127</v>
      </c>
      <c r="BC22" t="s">
        <v>127</v>
      </c>
      <c r="BG22" t="s">
        <v>127</v>
      </c>
    </row>
    <row r="23" spans="2:59" x14ac:dyDescent="0.3">
      <c r="B23" s="157" t="s">
        <v>148</v>
      </c>
      <c r="C23" s="154" t="s">
        <v>32</v>
      </c>
      <c r="D23" s="155" t="s">
        <v>14</v>
      </c>
      <c r="E23" s="156"/>
      <c r="F23" s="155"/>
      <c r="H23" s="180" t="s">
        <v>326</v>
      </c>
      <c r="I23" s="155" t="s">
        <v>36</v>
      </c>
      <c r="J23" s="153" t="s">
        <v>259</v>
      </c>
      <c r="K23" t="s">
        <v>5</v>
      </c>
      <c r="O23" t="s">
        <v>7</v>
      </c>
      <c r="S23" t="s">
        <v>236</v>
      </c>
      <c r="W23" t="s">
        <v>9</v>
      </c>
      <c r="AA23" t="s">
        <v>25</v>
      </c>
      <c r="AE23" t="s">
        <v>11</v>
      </c>
      <c r="AI23" t="s">
        <v>235</v>
      </c>
      <c r="AM23" t="s">
        <v>19</v>
      </c>
      <c r="AQ23" t="s">
        <v>152</v>
      </c>
      <c r="AU23" t="s">
        <v>127</v>
      </c>
      <c r="AY23" t="s">
        <v>127</v>
      </c>
      <c r="BC23" t="s">
        <v>127</v>
      </c>
      <c r="BG23" t="s">
        <v>127</v>
      </c>
    </row>
    <row r="24" spans="2:59" x14ac:dyDescent="0.3">
      <c r="B24" s="153" t="s">
        <v>149</v>
      </c>
      <c r="C24" s="154" t="s">
        <v>32</v>
      </c>
      <c r="D24" s="155" t="s">
        <v>14</v>
      </c>
      <c r="E24" s="156"/>
      <c r="F24" s="155"/>
      <c r="H24" s="180" t="s">
        <v>327</v>
      </c>
      <c r="I24" s="155" t="s">
        <v>36</v>
      </c>
      <c r="J24" s="153" t="s">
        <v>260</v>
      </c>
      <c r="K24" t="s">
        <v>5</v>
      </c>
      <c r="O24" t="s">
        <v>7</v>
      </c>
      <c r="S24" t="s">
        <v>8</v>
      </c>
      <c r="W24" t="s">
        <v>9</v>
      </c>
      <c r="AA24" t="s">
        <v>25</v>
      </c>
      <c r="AE24" t="s">
        <v>11</v>
      </c>
      <c r="AI24" t="s">
        <v>140</v>
      </c>
      <c r="AM24" t="s">
        <v>153</v>
      </c>
      <c r="AQ24" t="s">
        <v>206</v>
      </c>
      <c r="AU24" t="s">
        <v>153</v>
      </c>
      <c r="AY24" t="s">
        <v>127</v>
      </c>
      <c r="BC24" t="s">
        <v>127</v>
      </c>
      <c r="BG24" t="s">
        <v>127</v>
      </c>
    </row>
    <row r="25" spans="2:59" x14ac:dyDescent="0.3">
      <c r="B25" s="153" t="s">
        <v>150</v>
      </c>
      <c r="C25" s="156" t="s">
        <v>138</v>
      </c>
      <c r="D25" s="155" t="s">
        <v>14</v>
      </c>
      <c r="E25" s="156"/>
      <c r="F25" s="155"/>
      <c r="H25" s="180" t="s">
        <v>328</v>
      </c>
      <c r="I25" s="155" t="s">
        <v>36</v>
      </c>
      <c r="J25" s="153" t="s">
        <v>261</v>
      </c>
      <c r="K25" t="s">
        <v>5</v>
      </c>
      <c r="O25" t="s">
        <v>7</v>
      </c>
      <c r="S25" t="s">
        <v>236</v>
      </c>
      <c r="W25" t="s">
        <v>223</v>
      </c>
      <c r="AA25" t="s">
        <v>224</v>
      </c>
      <c r="AE25" t="s">
        <v>9</v>
      </c>
      <c r="AI25" t="s">
        <v>170</v>
      </c>
      <c r="AM25" t="s">
        <v>11</v>
      </c>
      <c r="AQ25" t="s">
        <v>153</v>
      </c>
      <c r="AU25" t="s">
        <v>183</v>
      </c>
      <c r="AY25" t="s">
        <v>127</v>
      </c>
      <c r="BC25" t="s">
        <v>127</v>
      </c>
      <c r="BG25" t="s">
        <v>127</v>
      </c>
    </row>
    <row r="26" spans="2:59" x14ac:dyDescent="0.3">
      <c r="B26" s="157" t="s">
        <v>151</v>
      </c>
      <c r="C26" s="154" t="s">
        <v>31</v>
      </c>
      <c r="D26" s="155" t="s">
        <v>14</v>
      </c>
      <c r="E26" s="156"/>
      <c r="F26" s="155"/>
      <c r="H26" s="180" t="s">
        <v>329</v>
      </c>
      <c r="I26" s="155" t="s">
        <v>36</v>
      </c>
      <c r="J26" s="170" t="s">
        <v>262</v>
      </c>
      <c r="K26" s="57" t="s">
        <v>4</v>
      </c>
      <c r="L26" s="168">
        <v>78</v>
      </c>
      <c r="M26" s="168">
        <v>157</v>
      </c>
      <c r="N26" s="168">
        <v>209</v>
      </c>
      <c r="O26" s="57" t="s">
        <v>7</v>
      </c>
      <c r="P26" s="167">
        <v>62</v>
      </c>
      <c r="Q26" s="167">
        <v>124</v>
      </c>
      <c r="R26" s="167">
        <v>165</v>
      </c>
      <c r="S26" s="57" t="s">
        <v>8</v>
      </c>
      <c r="T26" s="169">
        <v>62</v>
      </c>
      <c r="U26" s="169">
        <v>124</v>
      </c>
      <c r="V26" s="169">
        <v>165</v>
      </c>
      <c r="W26" s="57" t="s">
        <v>9</v>
      </c>
      <c r="X26" s="167">
        <v>38</v>
      </c>
      <c r="Y26" s="167">
        <v>75</v>
      </c>
      <c r="Z26" s="167">
        <v>100</v>
      </c>
      <c r="AA26" s="57" t="s">
        <v>10</v>
      </c>
      <c r="AB26" s="169">
        <v>131</v>
      </c>
      <c r="AC26" s="169">
        <v>263</v>
      </c>
      <c r="AD26" s="169">
        <v>350</v>
      </c>
      <c r="AE26" s="57" t="s">
        <v>11</v>
      </c>
      <c r="AF26" s="167">
        <v>3</v>
      </c>
      <c r="AG26" s="167">
        <v>5</v>
      </c>
      <c r="AH26" s="167">
        <v>7</v>
      </c>
      <c r="AI26" s="57" t="s">
        <v>155</v>
      </c>
      <c r="AJ26" s="169">
        <v>53</v>
      </c>
      <c r="AK26" s="169">
        <v>107</v>
      </c>
      <c r="AL26" s="169">
        <v>142</v>
      </c>
      <c r="AM26" s="57" t="s">
        <v>13</v>
      </c>
      <c r="AN26" s="167">
        <v>53</v>
      </c>
      <c r="AO26" s="167">
        <v>107</v>
      </c>
      <c r="AP26" s="167">
        <v>142</v>
      </c>
      <c r="AQ26" t="s">
        <v>147</v>
      </c>
      <c r="AU26" t="s">
        <v>19</v>
      </c>
      <c r="AY26" t="s">
        <v>127</v>
      </c>
      <c r="BC26" t="s">
        <v>127</v>
      </c>
      <c r="BG26" t="s">
        <v>127</v>
      </c>
    </row>
    <row r="27" spans="2:59" x14ac:dyDescent="0.3">
      <c r="B27" s="153" t="s">
        <v>152</v>
      </c>
      <c r="C27" s="154" t="s">
        <v>31</v>
      </c>
      <c r="D27" s="155" t="s">
        <v>14</v>
      </c>
      <c r="E27" s="156"/>
      <c r="F27" s="155"/>
      <c r="H27" s="180" t="s">
        <v>330</v>
      </c>
      <c r="I27" s="155" t="s">
        <v>36</v>
      </c>
      <c r="J27" s="153" t="s">
        <v>263</v>
      </c>
      <c r="K27" t="s">
        <v>4</v>
      </c>
      <c r="O27" t="s">
        <v>7</v>
      </c>
      <c r="S27" t="s">
        <v>8</v>
      </c>
      <c r="W27" t="s">
        <v>9</v>
      </c>
      <c r="AA27" t="s">
        <v>10</v>
      </c>
      <c r="AE27" t="s">
        <v>11</v>
      </c>
      <c r="AI27" t="s">
        <v>152</v>
      </c>
      <c r="AM27" t="s">
        <v>159</v>
      </c>
      <c r="AQ27" t="s">
        <v>181</v>
      </c>
      <c r="AU27" t="s">
        <v>127</v>
      </c>
      <c r="AY27" t="s">
        <v>127</v>
      </c>
      <c r="BC27" t="s">
        <v>127</v>
      </c>
      <c r="BG27" t="s">
        <v>127</v>
      </c>
    </row>
    <row r="28" spans="2:59" x14ac:dyDescent="0.3">
      <c r="B28" s="153" t="s">
        <v>153</v>
      </c>
      <c r="C28" s="154" t="s">
        <v>31</v>
      </c>
      <c r="D28" s="155" t="s">
        <v>14</v>
      </c>
      <c r="E28" s="156"/>
      <c r="F28" s="155"/>
      <c r="H28" s="180" t="s">
        <v>331</v>
      </c>
      <c r="I28" s="155" t="s">
        <v>36</v>
      </c>
      <c r="J28" s="153" t="s">
        <v>264</v>
      </c>
      <c r="K28" t="s">
        <v>4</v>
      </c>
      <c r="O28" t="s">
        <v>7</v>
      </c>
      <c r="S28" t="s">
        <v>8</v>
      </c>
      <c r="W28" t="s">
        <v>9</v>
      </c>
      <c r="AA28" t="s">
        <v>10</v>
      </c>
      <c r="AE28" t="s">
        <v>11</v>
      </c>
      <c r="AI28" t="s">
        <v>155</v>
      </c>
      <c r="AM28" t="s">
        <v>212</v>
      </c>
      <c r="AQ28" t="s">
        <v>127</v>
      </c>
      <c r="AU28" t="s">
        <v>127</v>
      </c>
      <c r="AY28" t="s">
        <v>127</v>
      </c>
      <c r="BC28" t="s">
        <v>127</v>
      </c>
      <c r="BG28" t="s">
        <v>127</v>
      </c>
    </row>
    <row r="29" spans="2:59" x14ac:dyDescent="0.3">
      <c r="B29" s="153" t="s">
        <v>154</v>
      </c>
      <c r="C29" s="154" t="s">
        <v>31</v>
      </c>
      <c r="D29" s="155" t="s">
        <v>14</v>
      </c>
      <c r="E29" s="156"/>
      <c r="F29" s="155"/>
      <c r="H29" s="180" t="s">
        <v>332</v>
      </c>
      <c r="I29" s="181" t="s">
        <v>265</v>
      </c>
      <c r="J29" s="173" t="s">
        <v>266</v>
      </c>
      <c r="K29" t="s">
        <v>21</v>
      </c>
      <c r="O29" t="s">
        <v>197</v>
      </c>
      <c r="S29" t="s">
        <v>230</v>
      </c>
      <c r="W29" t="s">
        <v>180</v>
      </c>
      <c r="AA29" t="s">
        <v>19</v>
      </c>
      <c r="AE29" t="s">
        <v>18</v>
      </c>
      <c r="AI29" t="s">
        <v>4</v>
      </c>
      <c r="AM29" t="s">
        <v>127</v>
      </c>
      <c r="AQ29" t="s">
        <v>127</v>
      </c>
      <c r="AU29" t="s">
        <v>127</v>
      </c>
      <c r="AY29" t="s">
        <v>127</v>
      </c>
      <c r="BC29" t="s">
        <v>127</v>
      </c>
      <c r="BG29" t="s">
        <v>127</v>
      </c>
    </row>
    <row r="30" spans="2:59" x14ac:dyDescent="0.3">
      <c r="B30" s="153" t="s">
        <v>155</v>
      </c>
      <c r="C30" s="154" t="s">
        <v>31</v>
      </c>
      <c r="D30" s="155" t="s">
        <v>14</v>
      </c>
      <c r="E30" s="156">
        <v>35</v>
      </c>
      <c r="F30" s="155" t="s">
        <v>43</v>
      </c>
      <c r="H30" s="180" t="s">
        <v>333</v>
      </c>
      <c r="I30" s="161" t="s">
        <v>39</v>
      </c>
      <c r="J30" s="153" t="s">
        <v>268</v>
      </c>
      <c r="K30" t="s">
        <v>17</v>
      </c>
      <c r="L30">
        <v>571</v>
      </c>
      <c r="M30">
        <v>825</v>
      </c>
      <c r="N30">
        <v>1650</v>
      </c>
      <c r="O30" t="s">
        <v>18</v>
      </c>
      <c r="P30">
        <v>228</v>
      </c>
      <c r="Q30">
        <v>330</v>
      </c>
      <c r="R30">
        <v>660</v>
      </c>
      <c r="S30" t="s">
        <v>237</v>
      </c>
      <c r="W30" t="s">
        <v>19</v>
      </c>
      <c r="X30" t="s">
        <v>128</v>
      </c>
      <c r="Y30">
        <v>1</v>
      </c>
      <c r="Z30">
        <v>2</v>
      </c>
      <c r="AA30" t="s">
        <v>9</v>
      </c>
      <c r="AB30">
        <v>127</v>
      </c>
      <c r="AC30">
        <v>184</v>
      </c>
      <c r="AD30">
        <v>368</v>
      </c>
      <c r="AE30" t="s">
        <v>20</v>
      </c>
      <c r="AF30">
        <v>20</v>
      </c>
      <c r="AG30">
        <v>29</v>
      </c>
      <c r="AH30">
        <v>58</v>
      </c>
      <c r="AI30" t="s">
        <v>21</v>
      </c>
      <c r="AJ30">
        <v>343</v>
      </c>
      <c r="AK30">
        <v>495</v>
      </c>
      <c r="AL30">
        <v>990</v>
      </c>
      <c r="AM30" t="s">
        <v>198</v>
      </c>
      <c r="AQ30" t="s">
        <v>192</v>
      </c>
      <c r="AU30" t="s">
        <v>22</v>
      </c>
      <c r="AV30">
        <v>24</v>
      </c>
      <c r="AW30">
        <v>34</v>
      </c>
      <c r="AX30">
        <v>68</v>
      </c>
      <c r="AY30" t="s">
        <v>127</v>
      </c>
      <c r="BC30" t="s">
        <v>127</v>
      </c>
      <c r="BG30" t="s">
        <v>127</v>
      </c>
    </row>
    <row r="31" spans="2:59" x14ac:dyDescent="0.3">
      <c r="B31" s="153" t="s">
        <v>156</v>
      </c>
      <c r="C31" s="154" t="s">
        <v>31</v>
      </c>
      <c r="D31" s="155" t="s">
        <v>14</v>
      </c>
      <c r="E31" s="156"/>
      <c r="F31" s="155"/>
      <c r="H31" s="180" t="s">
        <v>334</v>
      </c>
      <c r="I31" s="161" t="s">
        <v>39</v>
      </c>
      <c r="J31" s="153" t="s">
        <v>270</v>
      </c>
      <c r="K31" t="s">
        <v>17</v>
      </c>
      <c r="L31">
        <v>571</v>
      </c>
      <c r="M31">
        <v>825</v>
      </c>
      <c r="N31">
        <v>1650</v>
      </c>
      <c r="O31" t="s">
        <v>18</v>
      </c>
      <c r="P31">
        <v>228</v>
      </c>
      <c r="Q31">
        <v>330</v>
      </c>
      <c r="R31">
        <v>660</v>
      </c>
      <c r="S31" t="s">
        <v>19</v>
      </c>
      <c r="T31" t="s">
        <v>128</v>
      </c>
      <c r="U31">
        <v>1</v>
      </c>
      <c r="V31">
        <v>2</v>
      </c>
      <c r="W31" t="s">
        <v>9</v>
      </c>
      <c r="X31">
        <v>127</v>
      </c>
      <c r="Y31">
        <v>184</v>
      </c>
      <c r="Z31">
        <v>368</v>
      </c>
      <c r="AA31" t="s">
        <v>20</v>
      </c>
      <c r="AB31">
        <v>20</v>
      </c>
      <c r="AC31">
        <v>29</v>
      </c>
      <c r="AD31">
        <v>58</v>
      </c>
      <c r="AE31" t="s">
        <v>21</v>
      </c>
      <c r="AF31">
        <v>343</v>
      </c>
      <c r="AG31">
        <v>495</v>
      </c>
      <c r="AH31">
        <v>990</v>
      </c>
      <c r="AI31" t="s">
        <v>22</v>
      </c>
      <c r="AJ31">
        <v>24</v>
      </c>
      <c r="AK31">
        <v>34</v>
      </c>
      <c r="AL31">
        <v>68</v>
      </c>
      <c r="AM31" t="s">
        <v>176</v>
      </c>
      <c r="AQ31" t="s">
        <v>127</v>
      </c>
      <c r="AU31" t="s">
        <v>127</v>
      </c>
      <c r="AY31" t="s">
        <v>127</v>
      </c>
      <c r="BC31" t="s">
        <v>127</v>
      </c>
      <c r="BG31" t="s">
        <v>127</v>
      </c>
    </row>
    <row r="32" spans="2:59" x14ac:dyDescent="0.3">
      <c r="B32" s="153" t="s">
        <v>157</v>
      </c>
      <c r="C32" s="156" t="s">
        <v>138</v>
      </c>
      <c r="D32" s="155" t="s">
        <v>14</v>
      </c>
      <c r="E32" s="156"/>
      <c r="F32" s="155"/>
      <c r="H32" s="180" t="s">
        <v>335</v>
      </c>
      <c r="I32" s="161" t="s">
        <v>39</v>
      </c>
      <c r="J32" s="153" t="s">
        <v>267</v>
      </c>
      <c r="K32" t="s">
        <v>17</v>
      </c>
      <c r="L32">
        <v>571</v>
      </c>
      <c r="M32">
        <v>825</v>
      </c>
      <c r="N32">
        <v>1650</v>
      </c>
      <c r="O32" t="s">
        <v>18</v>
      </c>
      <c r="P32">
        <v>228</v>
      </c>
      <c r="Q32">
        <v>330</v>
      </c>
      <c r="R32">
        <v>660</v>
      </c>
      <c r="S32" t="s">
        <v>19</v>
      </c>
      <c r="T32" t="s">
        <v>128</v>
      </c>
      <c r="U32">
        <v>1</v>
      </c>
      <c r="V32">
        <v>2</v>
      </c>
      <c r="W32" t="s">
        <v>9</v>
      </c>
      <c r="X32">
        <v>127</v>
      </c>
      <c r="Y32">
        <v>184</v>
      </c>
      <c r="Z32">
        <v>368</v>
      </c>
      <c r="AA32" t="s">
        <v>20</v>
      </c>
      <c r="AB32">
        <v>20</v>
      </c>
      <c r="AC32">
        <v>29</v>
      </c>
      <c r="AD32">
        <v>58</v>
      </c>
      <c r="AE32" t="s">
        <v>21</v>
      </c>
      <c r="AF32">
        <v>343</v>
      </c>
      <c r="AG32">
        <v>495</v>
      </c>
      <c r="AH32">
        <v>990</v>
      </c>
      <c r="AI32" t="s">
        <v>22</v>
      </c>
      <c r="AJ32">
        <v>24</v>
      </c>
      <c r="AK32">
        <v>34</v>
      </c>
      <c r="AL32">
        <v>68</v>
      </c>
      <c r="AM32" t="s">
        <v>127</v>
      </c>
      <c r="AQ32" t="s">
        <v>127</v>
      </c>
      <c r="AU32" t="s">
        <v>127</v>
      </c>
      <c r="AY32" t="s">
        <v>127</v>
      </c>
      <c r="BC32" t="s">
        <v>127</v>
      </c>
      <c r="BG32" t="s">
        <v>127</v>
      </c>
    </row>
    <row r="33" spans="2:67" x14ac:dyDescent="0.3">
      <c r="B33" s="153" t="s">
        <v>158</v>
      </c>
      <c r="C33" s="156" t="s">
        <v>138</v>
      </c>
      <c r="D33" s="155" t="s">
        <v>14</v>
      </c>
      <c r="E33" s="156"/>
      <c r="F33" s="155"/>
      <c r="H33" s="180" t="s">
        <v>336</v>
      </c>
      <c r="I33" s="161" t="s">
        <v>39</v>
      </c>
      <c r="J33" s="153" t="s">
        <v>269</v>
      </c>
      <c r="K33" t="s">
        <v>17</v>
      </c>
      <c r="L33">
        <v>571</v>
      </c>
      <c r="M33">
        <v>825</v>
      </c>
      <c r="N33">
        <v>1650</v>
      </c>
      <c r="O33" t="s">
        <v>18</v>
      </c>
      <c r="P33">
        <v>228</v>
      </c>
      <c r="Q33">
        <v>330</v>
      </c>
      <c r="R33">
        <v>660</v>
      </c>
      <c r="S33" t="s">
        <v>19</v>
      </c>
      <c r="T33" t="s">
        <v>128</v>
      </c>
      <c r="U33">
        <v>1</v>
      </c>
      <c r="V33">
        <v>2</v>
      </c>
      <c r="W33" t="s">
        <v>9</v>
      </c>
      <c r="X33">
        <v>127</v>
      </c>
      <c r="Y33">
        <v>184</v>
      </c>
      <c r="Z33">
        <v>368</v>
      </c>
      <c r="AA33" t="s">
        <v>20</v>
      </c>
      <c r="AB33">
        <v>20</v>
      </c>
      <c r="AC33">
        <v>29</v>
      </c>
      <c r="AD33">
        <v>58</v>
      </c>
      <c r="AE33" t="s">
        <v>21</v>
      </c>
      <c r="AF33">
        <v>343</v>
      </c>
      <c r="AG33">
        <v>495</v>
      </c>
      <c r="AH33">
        <v>990</v>
      </c>
      <c r="AI33" t="s">
        <v>22</v>
      </c>
      <c r="AJ33">
        <v>24</v>
      </c>
      <c r="AK33">
        <v>34</v>
      </c>
      <c r="AL33">
        <v>68</v>
      </c>
      <c r="AM33" t="s">
        <v>217</v>
      </c>
      <c r="AQ33" t="s">
        <v>127</v>
      </c>
      <c r="AU33" t="s">
        <v>127</v>
      </c>
      <c r="AY33" t="s">
        <v>127</v>
      </c>
      <c r="BC33" t="s">
        <v>127</v>
      </c>
      <c r="BG33" t="s">
        <v>127</v>
      </c>
    </row>
    <row r="34" spans="2:67" x14ac:dyDescent="0.3">
      <c r="B34" s="157" t="s">
        <v>159</v>
      </c>
      <c r="C34" s="154" t="s">
        <v>31</v>
      </c>
      <c r="D34" s="155" t="s">
        <v>14</v>
      </c>
      <c r="E34" s="156"/>
      <c r="F34" s="155"/>
      <c r="H34" s="180" t="s">
        <v>337</v>
      </c>
      <c r="I34" s="161" t="s">
        <v>39</v>
      </c>
      <c r="J34" s="153" t="s">
        <v>271</v>
      </c>
      <c r="K34" t="s">
        <v>17</v>
      </c>
      <c r="L34">
        <v>571</v>
      </c>
      <c r="M34">
        <v>825</v>
      </c>
      <c r="N34">
        <v>1650</v>
      </c>
      <c r="O34" t="s">
        <v>18</v>
      </c>
      <c r="P34">
        <v>228</v>
      </c>
      <c r="Q34">
        <v>330</v>
      </c>
      <c r="R34">
        <v>660</v>
      </c>
      <c r="S34" t="s">
        <v>19</v>
      </c>
      <c r="T34" t="s">
        <v>128</v>
      </c>
      <c r="U34">
        <v>1</v>
      </c>
      <c r="V34">
        <v>2</v>
      </c>
      <c r="W34" t="s">
        <v>9</v>
      </c>
      <c r="X34">
        <v>127</v>
      </c>
      <c r="Y34">
        <v>184</v>
      </c>
      <c r="Z34">
        <v>368</v>
      </c>
      <c r="AA34" t="s">
        <v>20</v>
      </c>
      <c r="AB34">
        <v>20</v>
      </c>
      <c r="AC34">
        <v>29</v>
      </c>
      <c r="AD34">
        <v>58</v>
      </c>
      <c r="AE34" t="s">
        <v>21</v>
      </c>
      <c r="AF34">
        <v>343</v>
      </c>
      <c r="AG34">
        <v>495</v>
      </c>
      <c r="AH34">
        <v>990</v>
      </c>
      <c r="AI34" t="s">
        <v>22</v>
      </c>
      <c r="AJ34">
        <v>24</v>
      </c>
      <c r="AK34">
        <v>34</v>
      </c>
      <c r="AL34">
        <v>68</v>
      </c>
      <c r="AM34" t="s">
        <v>180</v>
      </c>
      <c r="AQ34" t="s">
        <v>127</v>
      </c>
      <c r="AU34" t="s">
        <v>127</v>
      </c>
      <c r="AY34" t="s">
        <v>127</v>
      </c>
      <c r="BC34" t="s">
        <v>127</v>
      </c>
      <c r="BG34" t="s">
        <v>127</v>
      </c>
    </row>
    <row r="35" spans="2:67" x14ac:dyDescent="0.3">
      <c r="B35" s="153" t="s">
        <v>160</v>
      </c>
      <c r="C35" s="154" t="s">
        <v>32</v>
      </c>
      <c r="D35" s="155" t="s">
        <v>14</v>
      </c>
      <c r="E35" s="156"/>
      <c r="F35" s="155"/>
      <c r="H35" s="180" t="s">
        <v>338</v>
      </c>
      <c r="I35" s="161" t="s">
        <v>39</v>
      </c>
      <c r="J35" s="153" t="s">
        <v>272</v>
      </c>
      <c r="K35" t="s">
        <v>9</v>
      </c>
      <c r="O35" t="s">
        <v>18</v>
      </c>
      <c r="S35" t="s">
        <v>8</v>
      </c>
      <c r="W35" t="s">
        <v>187</v>
      </c>
      <c r="AA35" t="s">
        <v>195</v>
      </c>
      <c r="AE35" t="s">
        <v>25</v>
      </c>
      <c r="AI35" t="s">
        <v>140</v>
      </c>
      <c r="AM35" t="s">
        <v>146</v>
      </c>
      <c r="AQ35" t="s">
        <v>179</v>
      </c>
      <c r="AU35" t="s">
        <v>209</v>
      </c>
      <c r="AY35" t="s">
        <v>149</v>
      </c>
      <c r="BC35" t="s">
        <v>19</v>
      </c>
      <c r="BG35" t="s">
        <v>207</v>
      </c>
      <c r="BK35" t="s">
        <v>131</v>
      </c>
      <c r="BO35" t="s">
        <v>150</v>
      </c>
    </row>
    <row r="36" spans="2:67" x14ac:dyDescent="0.3">
      <c r="B36" s="153" t="s">
        <v>161</v>
      </c>
      <c r="C36" s="154" t="s">
        <v>31</v>
      </c>
      <c r="D36" s="155" t="s">
        <v>14</v>
      </c>
      <c r="E36" s="156">
        <v>12.36</v>
      </c>
      <c r="F36" s="155" t="s">
        <v>43</v>
      </c>
      <c r="H36" s="180" t="s">
        <v>339</v>
      </c>
      <c r="I36" s="161" t="s">
        <v>39</v>
      </c>
      <c r="J36" s="162" t="s">
        <v>273</v>
      </c>
      <c r="K36" t="s">
        <v>219</v>
      </c>
      <c r="O36" t="s">
        <v>22</v>
      </c>
      <c r="S36" t="s">
        <v>7</v>
      </c>
      <c r="W36" t="s">
        <v>9</v>
      </c>
      <c r="AA36" t="s">
        <v>21</v>
      </c>
      <c r="AE36" t="s">
        <v>216</v>
      </c>
      <c r="AI36" t="s">
        <v>213</v>
      </c>
      <c r="AM36" t="s">
        <v>127</v>
      </c>
      <c r="AQ36" t="s">
        <v>127</v>
      </c>
      <c r="AU36" t="s">
        <v>127</v>
      </c>
      <c r="AY36" t="s">
        <v>127</v>
      </c>
      <c r="BC36" t="s">
        <v>127</v>
      </c>
      <c r="BG36" t="s">
        <v>127</v>
      </c>
    </row>
    <row r="37" spans="2:67" x14ac:dyDescent="0.3">
      <c r="B37" s="157" t="s">
        <v>162</v>
      </c>
      <c r="C37" s="156" t="s">
        <v>30</v>
      </c>
      <c r="D37" s="155" t="s">
        <v>14</v>
      </c>
      <c r="E37" s="156"/>
      <c r="F37" s="155"/>
      <c r="H37" s="180" t="s">
        <v>340</v>
      </c>
      <c r="I37" s="161" t="s">
        <v>39</v>
      </c>
      <c r="J37" s="153" t="s">
        <v>274</v>
      </c>
      <c r="K37" t="s">
        <v>21</v>
      </c>
      <c r="O37" t="s">
        <v>155</v>
      </c>
      <c r="S37" t="s">
        <v>186</v>
      </c>
      <c r="W37" t="s">
        <v>20</v>
      </c>
      <c r="AA37" t="s">
        <v>18</v>
      </c>
      <c r="AE37" t="s">
        <v>141</v>
      </c>
      <c r="AI37" t="s">
        <v>18</v>
      </c>
      <c r="AM37" t="s">
        <v>25</v>
      </c>
      <c r="AQ37" t="s">
        <v>19</v>
      </c>
      <c r="AU37" t="s">
        <v>127</v>
      </c>
      <c r="AY37" t="s">
        <v>127</v>
      </c>
      <c r="BC37" t="s">
        <v>127</v>
      </c>
      <c r="BG37" t="s">
        <v>127</v>
      </c>
    </row>
    <row r="38" spans="2:67" x14ac:dyDescent="0.3">
      <c r="B38" s="153" t="s">
        <v>163</v>
      </c>
      <c r="C38" s="156" t="s">
        <v>30</v>
      </c>
      <c r="D38" s="155" t="s">
        <v>14</v>
      </c>
      <c r="E38" s="156"/>
      <c r="F38" s="155"/>
      <c r="H38" s="180" t="s">
        <v>341</v>
      </c>
      <c r="I38" s="161" t="s">
        <v>39</v>
      </c>
      <c r="J38" s="153" t="s">
        <v>277</v>
      </c>
      <c r="K38" t="s">
        <v>4</v>
      </c>
      <c r="O38" t="s">
        <v>141</v>
      </c>
      <c r="S38" t="s">
        <v>7</v>
      </c>
      <c r="W38" t="s">
        <v>25</v>
      </c>
      <c r="AA38" t="s">
        <v>176</v>
      </c>
      <c r="AE38" t="s">
        <v>232</v>
      </c>
      <c r="AI38" t="s">
        <v>127</v>
      </c>
      <c r="AM38" t="s">
        <v>127</v>
      </c>
      <c r="AQ38" t="s">
        <v>127</v>
      </c>
      <c r="AU38" t="s">
        <v>127</v>
      </c>
      <c r="AY38" t="s">
        <v>127</v>
      </c>
      <c r="BC38" t="s">
        <v>127</v>
      </c>
      <c r="BG38" t="s">
        <v>127</v>
      </c>
    </row>
    <row r="39" spans="2:67" x14ac:dyDescent="0.3">
      <c r="B39" s="153" t="s">
        <v>164</v>
      </c>
      <c r="C39" s="156" t="s">
        <v>30</v>
      </c>
      <c r="D39" s="155" t="s">
        <v>14</v>
      </c>
      <c r="E39" s="156"/>
      <c r="F39" s="155"/>
      <c r="H39" s="180" t="s">
        <v>342</v>
      </c>
      <c r="I39" s="161" t="s">
        <v>39</v>
      </c>
      <c r="J39" s="153" t="s">
        <v>278</v>
      </c>
      <c r="K39" t="s">
        <v>4</v>
      </c>
      <c r="O39" t="s">
        <v>141</v>
      </c>
      <c r="S39" t="s">
        <v>7</v>
      </c>
      <c r="W39" t="s">
        <v>25</v>
      </c>
      <c r="AA39" t="s">
        <v>180</v>
      </c>
      <c r="AE39" t="s">
        <v>232</v>
      </c>
      <c r="AI39" t="s">
        <v>127</v>
      </c>
      <c r="AM39" t="s">
        <v>127</v>
      </c>
      <c r="AQ39" t="s">
        <v>127</v>
      </c>
      <c r="AU39" t="s">
        <v>127</v>
      </c>
      <c r="AY39" t="s">
        <v>127</v>
      </c>
      <c r="BC39" t="s">
        <v>127</v>
      </c>
      <c r="BG39" t="s">
        <v>127</v>
      </c>
    </row>
    <row r="40" spans="2:67" x14ac:dyDescent="0.3">
      <c r="B40" s="149" t="s">
        <v>21</v>
      </c>
      <c r="C40" s="156" t="s">
        <v>30</v>
      </c>
      <c r="D40" s="155" t="s">
        <v>14</v>
      </c>
      <c r="E40" s="156">
        <v>8.1999999999999993</v>
      </c>
      <c r="F40" s="155" t="s">
        <v>44</v>
      </c>
      <c r="H40" s="180" t="s">
        <v>343</v>
      </c>
      <c r="I40" s="161" t="s">
        <v>39</v>
      </c>
      <c r="J40" s="153" t="s">
        <v>297</v>
      </c>
      <c r="K40" t="s">
        <v>4</v>
      </c>
      <c r="O40" t="s">
        <v>18</v>
      </c>
      <c r="S40" t="s">
        <v>237</v>
      </c>
      <c r="W40" t="s">
        <v>9</v>
      </c>
      <c r="AA40" t="s">
        <v>21</v>
      </c>
      <c r="AE40" t="s">
        <v>40</v>
      </c>
      <c r="AI40" t="s">
        <v>25</v>
      </c>
      <c r="AM40" t="s">
        <v>11</v>
      </c>
      <c r="AQ40" t="s">
        <v>19</v>
      </c>
      <c r="AU40" t="s">
        <v>166</v>
      </c>
      <c r="AY40" t="s">
        <v>18</v>
      </c>
      <c r="BC40" t="s">
        <v>192</v>
      </c>
      <c r="BG40" t="s">
        <v>127</v>
      </c>
    </row>
    <row r="41" spans="2:67" x14ac:dyDescent="0.3">
      <c r="B41" s="153" t="s">
        <v>165</v>
      </c>
      <c r="C41" s="156" t="s">
        <v>30</v>
      </c>
      <c r="D41" s="155" t="s">
        <v>14</v>
      </c>
      <c r="E41" s="156"/>
      <c r="F41" s="155"/>
      <c r="H41" s="180" t="s">
        <v>344</v>
      </c>
      <c r="I41" s="155" t="s">
        <v>39</v>
      </c>
      <c r="J41" s="166" t="s">
        <v>275</v>
      </c>
      <c r="K41" t="s">
        <v>4</v>
      </c>
      <c r="O41" t="s">
        <v>18</v>
      </c>
      <c r="S41" t="s">
        <v>19</v>
      </c>
      <c r="W41" t="s">
        <v>219</v>
      </c>
      <c r="AA41" t="s">
        <v>9</v>
      </c>
      <c r="AE41" t="s">
        <v>25</v>
      </c>
      <c r="AI41" t="s">
        <v>40</v>
      </c>
      <c r="AM41" t="s">
        <v>200</v>
      </c>
      <c r="AQ41" t="s">
        <v>193</v>
      </c>
      <c r="AU41" t="s">
        <v>232</v>
      </c>
      <c r="AY41" t="s">
        <v>200</v>
      </c>
      <c r="BC41" t="s">
        <v>130</v>
      </c>
      <c r="BG41" t="s">
        <v>238</v>
      </c>
    </row>
    <row r="42" spans="2:67" x14ac:dyDescent="0.3">
      <c r="B42" s="149" t="s">
        <v>166</v>
      </c>
      <c r="C42" s="156" t="s">
        <v>63</v>
      </c>
      <c r="D42" s="155" t="s">
        <v>14</v>
      </c>
      <c r="E42" s="156">
        <v>0</v>
      </c>
      <c r="F42" s="155" t="s">
        <v>144</v>
      </c>
      <c r="H42" s="180" t="s">
        <v>345</v>
      </c>
      <c r="I42" s="155" t="s">
        <v>39</v>
      </c>
      <c r="J42" s="153" t="s">
        <v>276</v>
      </c>
      <c r="K42" t="s">
        <v>4</v>
      </c>
      <c r="O42" t="s">
        <v>18</v>
      </c>
      <c r="S42" t="s">
        <v>9</v>
      </c>
      <c r="W42" t="s">
        <v>187</v>
      </c>
      <c r="AA42" t="s">
        <v>25</v>
      </c>
      <c r="AE42" t="s">
        <v>219</v>
      </c>
      <c r="AI42" t="s">
        <v>19</v>
      </c>
      <c r="AM42" t="s">
        <v>197</v>
      </c>
      <c r="AQ42" t="s">
        <v>218</v>
      </c>
      <c r="AU42" t="s">
        <v>5</v>
      </c>
      <c r="AY42" t="s">
        <v>236</v>
      </c>
      <c r="BC42" t="s">
        <v>127</v>
      </c>
      <c r="BG42" t="s">
        <v>127</v>
      </c>
    </row>
    <row r="43" spans="2:67" x14ac:dyDescent="0.3">
      <c r="B43" s="153" t="s">
        <v>167</v>
      </c>
      <c r="C43" s="154" t="s">
        <v>31</v>
      </c>
      <c r="D43" s="155" t="s">
        <v>14</v>
      </c>
      <c r="E43" s="156"/>
      <c r="F43" s="155"/>
      <c r="H43" s="180" t="s">
        <v>346</v>
      </c>
      <c r="I43" s="155" t="s">
        <v>279</v>
      </c>
      <c r="J43" s="166" t="s">
        <v>280</v>
      </c>
      <c r="K43" t="s">
        <v>5</v>
      </c>
      <c r="O43" t="s">
        <v>18</v>
      </c>
      <c r="S43" t="s">
        <v>9</v>
      </c>
      <c r="W43" t="s">
        <v>19</v>
      </c>
      <c r="AA43" t="s">
        <v>163</v>
      </c>
      <c r="AE43" t="s">
        <v>155</v>
      </c>
      <c r="AI43" t="s">
        <v>22</v>
      </c>
      <c r="AM43" t="s">
        <v>206</v>
      </c>
      <c r="AQ43" t="s">
        <v>208</v>
      </c>
      <c r="AU43" t="s">
        <v>127</v>
      </c>
      <c r="AY43" t="s">
        <v>127</v>
      </c>
      <c r="BC43" t="s">
        <v>127</v>
      </c>
      <c r="BG43" t="s">
        <v>127</v>
      </c>
    </row>
    <row r="44" spans="2:67" x14ac:dyDescent="0.3">
      <c r="B44" s="153" t="s">
        <v>168</v>
      </c>
      <c r="C44" s="154" t="s">
        <v>32</v>
      </c>
      <c r="D44" s="155" t="s">
        <v>14</v>
      </c>
      <c r="E44" s="156"/>
      <c r="F44" s="155"/>
      <c r="H44" s="180" t="s">
        <v>347</v>
      </c>
      <c r="I44" s="155" t="s">
        <v>279</v>
      </c>
      <c r="J44" s="182" t="s">
        <v>281</v>
      </c>
      <c r="K44" t="s">
        <v>232</v>
      </c>
      <c r="O44" t="s">
        <v>25</v>
      </c>
      <c r="S44" t="s">
        <v>11</v>
      </c>
      <c r="W44" t="s">
        <v>19</v>
      </c>
      <c r="AA44" t="s">
        <v>219</v>
      </c>
      <c r="AE44" t="s">
        <v>145</v>
      </c>
      <c r="AI44" t="s">
        <v>141</v>
      </c>
      <c r="AM44" t="s">
        <v>4</v>
      </c>
      <c r="AQ44" t="s">
        <v>142</v>
      </c>
      <c r="AU44" t="s">
        <v>208</v>
      </c>
      <c r="AY44" t="s">
        <v>127</v>
      </c>
      <c r="BC44" t="s">
        <v>127</v>
      </c>
      <c r="BG44" t="s">
        <v>127</v>
      </c>
    </row>
    <row r="45" spans="2:67" x14ac:dyDescent="0.3">
      <c r="B45" s="153" t="s">
        <v>169</v>
      </c>
      <c r="C45" s="154" t="s">
        <v>32</v>
      </c>
      <c r="D45" s="155" t="s">
        <v>14</v>
      </c>
      <c r="E45" s="156"/>
      <c r="F45" s="155"/>
      <c r="H45" s="180" t="s">
        <v>348</v>
      </c>
      <c r="I45" s="155" t="s">
        <v>279</v>
      </c>
      <c r="J45" s="157" t="s">
        <v>282</v>
      </c>
    </row>
    <row r="46" spans="2:67" x14ac:dyDescent="0.3">
      <c r="B46" s="153" t="s">
        <v>170</v>
      </c>
      <c r="C46" s="154" t="s">
        <v>32</v>
      </c>
      <c r="D46" s="155" t="s">
        <v>14</v>
      </c>
      <c r="E46" s="156"/>
      <c r="F46" s="155"/>
      <c r="H46" s="180" t="s">
        <v>349</v>
      </c>
      <c r="I46" s="155" t="s">
        <v>279</v>
      </c>
      <c r="J46" s="157" t="s">
        <v>283</v>
      </c>
      <c r="K46" t="s">
        <v>9</v>
      </c>
      <c r="O46" t="s">
        <v>7</v>
      </c>
      <c r="S46" t="s">
        <v>5</v>
      </c>
      <c r="W46" t="s">
        <v>161</v>
      </c>
      <c r="AA46" t="s">
        <v>25</v>
      </c>
      <c r="AE46" t="s">
        <v>22</v>
      </c>
      <c r="AI46" t="s">
        <v>11</v>
      </c>
      <c r="AM46" t="s">
        <v>127</v>
      </c>
      <c r="AQ46" t="s">
        <v>127</v>
      </c>
      <c r="AU46" t="s">
        <v>127</v>
      </c>
      <c r="AY46" t="s">
        <v>127</v>
      </c>
      <c r="BC46" t="s">
        <v>127</v>
      </c>
      <c r="BG46" t="s">
        <v>127</v>
      </c>
    </row>
    <row r="47" spans="2:67" x14ac:dyDescent="0.3">
      <c r="B47" s="157" t="s">
        <v>25</v>
      </c>
      <c r="C47" s="154" t="s">
        <v>32</v>
      </c>
      <c r="D47" s="155" t="s">
        <v>14</v>
      </c>
      <c r="E47" s="156">
        <v>1.5</v>
      </c>
      <c r="F47" s="155" t="s">
        <v>43</v>
      </c>
    </row>
    <row r="48" spans="2:67" x14ac:dyDescent="0.3">
      <c r="B48" s="153" t="s">
        <v>171</v>
      </c>
      <c r="C48" s="154" t="s">
        <v>32</v>
      </c>
      <c r="D48" s="155" t="s">
        <v>14</v>
      </c>
      <c r="E48" s="156"/>
      <c r="F48" s="155"/>
    </row>
    <row r="49" spans="2:6" x14ac:dyDescent="0.3">
      <c r="B49" s="153" t="s">
        <v>172</v>
      </c>
      <c r="C49" s="154" t="s">
        <v>32</v>
      </c>
      <c r="D49" s="155" t="s">
        <v>14</v>
      </c>
      <c r="E49" s="156"/>
      <c r="F49" s="155"/>
    </row>
    <row r="50" spans="2:6" x14ac:dyDescent="0.3">
      <c r="B50" s="153" t="s">
        <v>173</v>
      </c>
      <c r="C50" s="154" t="s">
        <v>32</v>
      </c>
      <c r="D50" s="155" t="s">
        <v>14</v>
      </c>
      <c r="E50" s="156"/>
      <c r="F50" s="155"/>
    </row>
    <row r="51" spans="2:6" x14ac:dyDescent="0.3">
      <c r="B51" s="153" t="s">
        <v>174</v>
      </c>
      <c r="C51" s="154" t="s">
        <v>32</v>
      </c>
      <c r="D51" s="155" t="s">
        <v>14</v>
      </c>
      <c r="E51" s="156"/>
      <c r="F51" s="155"/>
    </row>
    <row r="52" spans="2:6" x14ac:dyDescent="0.3">
      <c r="B52" s="157" t="s">
        <v>10</v>
      </c>
      <c r="C52" s="154" t="s">
        <v>32</v>
      </c>
      <c r="D52" s="155" t="s">
        <v>14</v>
      </c>
      <c r="E52" s="156">
        <v>3.8</v>
      </c>
      <c r="F52" s="155" t="s">
        <v>43</v>
      </c>
    </row>
    <row r="53" spans="2:6" x14ac:dyDescent="0.3">
      <c r="B53" s="153" t="s">
        <v>175</v>
      </c>
      <c r="C53" s="154" t="s">
        <v>32</v>
      </c>
      <c r="D53" s="155" t="s">
        <v>14</v>
      </c>
      <c r="E53" s="156"/>
      <c r="F53" s="155"/>
    </row>
    <row r="54" spans="2:6" x14ac:dyDescent="0.3">
      <c r="B54" s="157" t="s">
        <v>22</v>
      </c>
      <c r="C54" s="154" t="s">
        <v>32</v>
      </c>
      <c r="D54" s="155" t="s">
        <v>14</v>
      </c>
      <c r="E54" s="156">
        <v>2.4</v>
      </c>
      <c r="F54" s="155" t="s">
        <v>43</v>
      </c>
    </row>
    <row r="55" spans="2:6" x14ac:dyDescent="0.3">
      <c r="B55" s="153" t="s">
        <v>176</v>
      </c>
      <c r="C55" s="154" t="s">
        <v>32</v>
      </c>
      <c r="D55" s="155" t="s">
        <v>14</v>
      </c>
      <c r="E55" s="156"/>
      <c r="F55" s="155"/>
    </row>
    <row r="56" spans="2:6" x14ac:dyDescent="0.3">
      <c r="B56" s="157" t="s">
        <v>19</v>
      </c>
      <c r="C56" s="154" t="s">
        <v>32</v>
      </c>
      <c r="D56" s="155" t="s">
        <v>14</v>
      </c>
      <c r="E56" s="156">
        <v>12.8</v>
      </c>
      <c r="F56" s="155" t="s">
        <v>43</v>
      </c>
    </row>
    <row r="57" spans="2:6" x14ac:dyDescent="0.3">
      <c r="B57" s="153" t="s">
        <v>177</v>
      </c>
      <c r="C57" s="154" t="s">
        <v>31</v>
      </c>
      <c r="D57" s="155" t="s">
        <v>14</v>
      </c>
      <c r="E57" s="156"/>
      <c r="F57" s="155"/>
    </row>
    <row r="58" spans="2:6" x14ac:dyDescent="0.3">
      <c r="B58" s="153" t="s">
        <v>178</v>
      </c>
      <c r="C58" s="154" t="s">
        <v>31</v>
      </c>
      <c r="D58" s="155" t="s">
        <v>14</v>
      </c>
      <c r="E58" s="156"/>
      <c r="F58" s="155"/>
    </row>
    <row r="59" spans="2:6" x14ac:dyDescent="0.3">
      <c r="B59" s="153" t="s">
        <v>179</v>
      </c>
      <c r="C59" s="154" t="s">
        <v>32</v>
      </c>
      <c r="D59" s="155" t="s">
        <v>14</v>
      </c>
      <c r="E59" s="156"/>
      <c r="F59" s="155"/>
    </row>
    <row r="60" spans="2:6" x14ac:dyDescent="0.3">
      <c r="B60" s="157" t="s">
        <v>180</v>
      </c>
      <c r="C60" s="154" t="s">
        <v>31</v>
      </c>
      <c r="D60" s="155" t="s">
        <v>29</v>
      </c>
      <c r="E60" s="156">
        <v>125</v>
      </c>
      <c r="F60" s="155" t="s">
        <v>45</v>
      </c>
    </row>
    <row r="61" spans="2:6" x14ac:dyDescent="0.3">
      <c r="B61" s="157" t="s">
        <v>181</v>
      </c>
      <c r="C61" s="154" t="s">
        <v>32</v>
      </c>
      <c r="D61" s="155" t="s">
        <v>14</v>
      </c>
      <c r="E61" s="156"/>
      <c r="F61" s="155"/>
    </row>
    <row r="62" spans="2:6" x14ac:dyDescent="0.3">
      <c r="B62" s="153" t="s">
        <v>182</v>
      </c>
      <c r="C62" s="154" t="s">
        <v>32</v>
      </c>
      <c r="D62" s="155" t="s">
        <v>14</v>
      </c>
      <c r="E62" s="156"/>
      <c r="F62" s="155"/>
    </row>
    <row r="63" spans="2:6" x14ac:dyDescent="0.3">
      <c r="B63" s="153" t="s">
        <v>183</v>
      </c>
      <c r="C63" s="154" t="s">
        <v>32</v>
      </c>
      <c r="D63" s="155" t="s">
        <v>14</v>
      </c>
      <c r="E63" s="156"/>
      <c r="F63" s="155"/>
    </row>
    <row r="64" spans="2:6" x14ac:dyDescent="0.3">
      <c r="B64" s="153" t="s">
        <v>184</v>
      </c>
      <c r="C64" s="154" t="s">
        <v>32</v>
      </c>
      <c r="D64" s="155" t="s">
        <v>14</v>
      </c>
      <c r="E64" s="156"/>
      <c r="F64" s="155"/>
    </row>
    <row r="65" spans="2:6" x14ac:dyDescent="0.3">
      <c r="B65" s="153" t="s">
        <v>185</v>
      </c>
      <c r="C65" s="154" t="s">
        <v>32</v>
      </c>
      <c r="D65" s="155" t="s">
        <v>14</v>
      </c>
      <c r="E65" s="156"/>
      <c r="F65" s="155"/>
    </row>
    <row r="66" spans="2:6" x14ac:dyDescent="0.3">
      <c r="B66" s="157" t="s">
        <v>186</v>
      </c>
      <c r="C66" s="154" t="s">
        <v>32</v>
      </c>
      <c r="D66" s="155" t="s">
        <v>14</v>
      </c>
      <c r="E66" s="156"/>
      <c r="F66" s="155"/>
    </row>
    <row r="67" spans="2:6" x14ac:dyDescent="0.3">
      <c r="B67" s="153" t="s">
        <v>187</v>
      </c>
      <c r="C67" s="154" t="s">
        <v>32</v>
      </c>
      <c r="D67" s="155" t="s">
        <v>14</v>
      </c>
      <c r="E67" s="156"/>
      <c r="F67" s="155"/>
    </row>
    <row r="68" spans="2:6" x14ac:dyDescent="0.3">
      <c r="B68" s="153" t="s">
        <v>188</v>
      </c>
      <c r="C68" s="154" t="s">
        <v>32</v>
      </c>
      <c r="D68" s="155" t="s">
        <v>14</v>
      </c>
      <c r="E68" s="156"/>
      <c r="F68" s="155"/>
    </row>
    <row r="69" spans="2:6" x14ac:dyDescent="0.3">
      <c r="B69" s="157" t="s">
        <v>189</v>
      </c>
      <c r="C69" s="154" t="s">
        <v>190</v>
      </c>
      <c r="D69" s="155" t="s">
        <v>133</v>
      </c>
      <c r="E69" s="156"/>
      <c r="F69" s="155"/>
    </row>
    <row r="70" spans="2:6" x14ac:dyDescent="0.3">
      <c r="B70" s="157" t="s">
        <v>191</v>
      </c>
      <c r="C70" s="154" t="s">
        <v>190</v>
      </c>
      <c r="D70" s="155" t="s">
        <v>133</v>
      </c>
      <c r="E70" s="156"/>
      <c r="F70" s="155"/>
    </row>
    <row r="71" spans="2:6" x14ac:dyDescent="0.3">
      <c r="B71" s="157" t="s">
        <v>20</v>
      </c>
      <c r="C71" s="156" t="s">
        <v>30</v>
      </c>
      <c r="D71" s="155" t="s">
        <v>14</v>
      </c>
      <c r="E71" s="156">
        <v>4</v>
      </c>
      <c r="F71" s="155" t="s">
        <v>42</v>
      </c>
    </row>
    <row r="72" spans="2:6" x14ac:dyDescent="0.3">
      <c r="B72" s="157" t="s">
        <v>192</v>
      </c>
      <c r="C72" s="156" t="s">
        <v>138</v>
      </c>
      <c r="D72" s="155" t="s">
        <v>14</v>
      </c>
      <c r="E72" s="156"/>
      <c r="F72" s="155"/>
    </row>
    <row r="73" spans="2:6" x14ac:dyDescent="0.3">
      <c r="B73" s="157" t="s">
        <v>193</v>
      </c>
      <c r="C73" s="156" t="s">
        <v>138</v>
      </c>
      <c r="D73" s="155" t="s">
        <v>14</v>
      </c>
      <c r="E73" s="156"/>
      <c r="F73" s="155"/>
    </row>
    <row r="74" spans="2:6" x14ac:dyDescent="0.3">
      <c r="B74" s="157" t="s">
        <v>194</v>
      </c>
      <c r="C74" s="156" t="s">
        <v>138</v>
      </c>
      <c r="D74" s="155" t="s">
        <v>14</v>
      </c>
      <c r="E74" s="156"/>
      <c r="F74" s="155"/>
    </row>
    <row r="75" spans="2:6" x14ac:dyDescent="0.3">
      <c r="B75" s="153" t="s">
        <v>195</v>
      </c>
      <c r="C75" s="156" t="s">
        <v>30</v>
      </c>
      <c r="D75" s="155" t="s">
        <v>14</v>
      </c>
      <c r="E75" s="156"/>
      <c r="F75" s="155"/>
    </row>
    <row r="76" spans="2:6" x14ac:dyDescent="0.3">
      <c r="B76" s="153" t="s">
        <v>196</v>
      </c>
      <c r="C76" s="156" t="s">
        <v>30</v>
      </c>
      <c r="D76" s="155" t="s">
        <v>14</v>
      </c>
      <c r="E76" s="156"/>
      <c r="F76" s="155"/>
    </row>
    <row r="77" spans="2:6" x14ac:dyDescent="0.3">
      <c r="B77" s="153" t="s">
        <v>197</v>
      </c>
      <c r="C77" s="156" t="s">
        <v>30</v>
      </c>
      <c r="D77" s="155" t="s">
        <v>14</v>
      </c>
      <c r="E77" s="156"/>
      <c r="F77" s="155"/>
    </row>
    <row r="78" spans="2:6" x14ac:dyDescent="0.3">
      <c r="B78" s="153" t="s">
        <v>198</v>
      </c>
      <c r="C78" s="154" t="s">
        <v>32</v>
      </c>
      <c r="D78" s="155" t="s">
        <v>14</v>
      </c>
      <c r="E78" s="156"/>
      <c r="F78" s="155"/>
    </row>
    <row r="79" spans="2:6" x14ac:dyDescent="0.3">
      <c r="B79" s="149" t="s">
        <v>11</v>
      </c>
      <c r="C79" s="154" t="s">
        <v>31</v>
      </c>
      <c r="D79" s="155" t="s">
        <v>14</v>
      </c>
      <c r="E79" s="156">
        <v>6.2</v>
      </c>
      <c r="F79" s="155" t="s">
        <v>43</v>
      </c>
    </row>
    <row r="80" spans="2:6" x14ac:dyDescent="0.3">
      <c r="B80" s="153" t="s">
        <v>199</v>
      </c>
      <c r="C80" s="154" t="s">
        <v>32</v>
      </c>
      <c r="D80" s="155" t="s">
        <v>14</v>
      </c>
      <c r="E80" s="156"/>
      <c r="F80" s="155"/>
    </row>
    <row r="81" spans="2:6" x14ac:dyDescent="0.3">
      <c r="B81" s="153" t="s">
        <v>200</v>
      </c>
      <c r="C81" s="156" t="s">
        <v>64</v>
      </c>
      <c r="D81" s="155" t="s">
        <v>14</v>
      </c>
      <c r="E81" s="156"/>
      <c r="F81" s="155"/>
    </row>
    <row r="82" spans="2:6" x14ac:dyDescent="0.3">
      <c r="B82" s="157" t="s">
        <v>201</v>
      </c>
      <c r="C82" s="156" t="s">
        <v>30</v>
      </c>
      <c r="D82" s="155" t="s">
        <v>14</v>
      </c>
      <c r="E82" s="156"/>
      <c r="F82" s="155"/>
    </row>
    <row r="83" spans="2:6" x14ac:dyDescent="0.3">
      <c r="B83" s="153" t="s">
        <v>202</v>
      </c>
      <c r="C83" s="154" t="s">
        <v>31</v>
      </c>
      <c r="D83" s="155" t="s">
        <v>14</v>
      </c>
      <c r="E83" s="156"/>
      <c r="F83" s="155"/>
    </row>
    <row r="84" spans="2:6" x14ac:dyDescent="0.3">
      <c r="B84" s="153" t="s">
        <v>203</v>
      </c>
      <c r="C84" s="154" t="s">
        <v>31</v>
      </c>
      <c r="D84" s="155" t="s">
        <v>14</v>
      </c>
      <c r="E84" s="156"/>
      <c r="F84" s="155"/>
    </row>
    <row r="85" spans="2:6" x14ac:dyDescent="0.3">
      <c r="B85" s="157" t="s">
        <v>204</v>
      </c>
      <c r="C85" s="154" t="s">
        <v>31</v>
      </c>
      <c r="D85" s="155" t="s">
        <v>14</v>
      </c>
      <c r="E85" s="156"/>
      <c r="F85" s="155"/>
    </row>
    <row r="86" spans="2:6" x14ac:dyDescent="0.3">
      <c r="B86" s="157" t="s">
        <v>205</v>
      </c>
      <c r="C86" s="154" t="s">
        <v>31</v>
      </c>
      <c r="D86" s="155" t="s">
        <v>14</v>
      </c>
      <c r="E86" s="156"/>
      <c r="F86" s="155"/>
    </row>
    <row r="87" spans="2:6" x14ac:dyDescent="0.3">
      <c r="B87" s="153" t="s">
        <v>206</v>
      </c>
      <c r="C87" s="154" t="s">
        <v>31</v>
      </c>
      <c r="D87" s="155" t="s">
        <v>14</v>
      </c>
      <c r="E87" s="156"/>
      <c r="F87" s="155"/>
    </row>
    <row r="88" spans="2:6" x14ac:dyDescent="0.3">
      <c r="B88" s="153" t="s">
        <v>207</v>
      </c>
      <c r="C88" s="154" t="s">
        <v>31</v>
      </c>
      <c r="D88" s="155" t="s">
        <v>14</v>
      </c>
      <c r="E88" s="156"/>
      <c r="F88" s="155"/>
    </row>
    <row r="89" spans="2:6" x14ac:dyDescent="0.3">
      <c r="B89" s="153" t="s">
        <v>208</v>
      </c>
      <c r="C89" s="154" t="s">
        <v>31</v>
      </c>
      <c r="D89" s="155" t="s">
        <v>14</v>
      </c>
      <c r="E89" s="156"/>
      <c r="F89" s="155"/>
    </row>
    <row r="90" spans="2:6" x14ac:dyDescent="0.3">
      <c r="B90" s="153" t="s">
        <v>209</v>
      </c>
      <c r="C90" s="154" t="s">
        <v>31</v>
      </c>
      <c r="D90" s="155" t="s">
        <v>14</v>
      </c>
      <c r="E90" s="156"/>
      <c r="F90" s="155"/>
    </row>
    <row r="91" spans="2:6" x14ac:dyDescent="0.3">
      <c r="B91" s="153" t="s">
        <v>210</v>
      </c>
      <c r="C91" s="154" t="s">
        <v>31</v>
      </c>
      <c r="D91" s="155" t="s">
        <v>14</v>
      </c>
      <c r="E91" s="156"/>
      <c r="F91" s="155"/>
    </row>
    <row r="92" spans="2:6" x14ac:dyDescent="0.3">
      <c r="B92" s="157" t="s">
        <v>9</v>
      </c>
      <c r="C92" s="156" t="s">
        <v>30</v>
      </c>
      <c r="D92" s="155" t="s">
        <v>14</v>
      </c>
      <c r="E92" s="156">
        <v>4.5</v>
      </c>
      <c r="F92" s="155" t="s">
        <v>42</v>
      </c>
    </row>
    <row r="93" spans="2:6" x14ac:dyDescent="0.3">
      <c r="B93" s="153" t="s">
        <v>211</v>
      </c>
      <c r="C93" s="156" t="s">
        <v>138</v>
      </c>
      <c r="D93" s="155" t="s">
        <v>14</v>
      </c>
      <c r="E93" s="156"/>
      <c r="F93" s="155"/>
    </row>
    <row r="94" spans="2:6" x14ac:dyDescent="0.3">
      <c r="B94" s="153" t="s">
        <v>212</v>
      </c>
      <c r="C94" s="154" t="s">
        <v>31</v>
      </c>
      <c r="D94" s="155" t="s">
        <v>14</v>
      </c>
      <c r="E94" s="156"/>
      <c r="F94" s="155"/>
    </row>
    <row r="95" spans="2:6" x14ac:dyDescent="0.3">
      <c r="B95" s="153" t="s">
        <v>213</v>
      </c>
      <c r="C95" s="154" t="s">
        <v>31</v>
      </c>
      <c r="D95" s="155" t="s">
        <v>14</v>
      </c>
      <c r="E95" s="156"/>
      <c r="F95" s="155"/>
    </row>
    <row r="96" spans="2:6" x14ac:dyDescent="0.3">
      <c r="B96" s="153" t="s">
        <v>214</v>
      </c>
      <c r="C96" s="154" t="s">
        <v>31</v>
      </c>
      <c r="D96" s="155" t="s">
        <v>14</v>
      </c>
      <c r="E96" s="156"/>
      <c r="F96" s="155"/>
    </row>
    <row r="97" spans="2:6" x14ac:dyDescent="0.3">
      <c r="B97" s="157" t="s">
        <v>17</v>
      </c>
      <c r="C97" s="156" t="s">
        <v>30</v>
      </c>
      <c r="D97" s="155" t="s">
        <v>14</v>
      </c>
      <c r="E97" s="156">
        <v>32.1</v>
      </c>
      <c r="F97" s="155" t="s">
        <v>43</v>
      </c>
    </row>
    <row r="98" spans="2:6" x14ac:dyDescent="0.3">
      <c r="B98" s="153" t="s">
        <v>215</v>
      </c>
      <c r="C98" s="154" t="s">
        <v>31</v>
      </c>
      <c r="D98" s="155" t="s">
        <v>14</v>
      </c>
      <c r="E98" s="156"/>
      <c r="F98" s="155"/>
    </row>
    <row r="99" spans="2:6" x14ac:dyDescent="0.3">
      <c r="B99" s="153" t="s">
        <v>216</v>
      </c>
      <c r="C99" s="156" t="s">
        <v>138</v>
      </c>
      <c r="D99" s="155" t="s">
        <v>14</v>
      </c>
      <c r="E99" s="156"/>
      <c r="F99" s="155"/>
    </row>
    <row r="100" spans="2:6" x14ac:dyDescent="0.3">
      <c r="B100" s="153" t="s">
        <v>217</v>
      </c>
      <c r="C100" s="154" t="s">
        <v>32</v>
      </c>
      <c r="D100" s="155" t="s">
        <v>14</v>
      </c>
      <c r="E100" s="156"/>
      <c r="F100" s="155"/>
    </row>
    <row r="101" spans="2:6" x14ac:dyDescent="0.3">
      <c r="B101" s="153" t="s">
        <v>218</v>
      </c>
      <c r="C101" s="156" t="s">
        <v>138</v>
      </c>
      <c r="D101" s="155" t="s">
        <v>14</v>
      </c>
      <c r="E101" s="156"/>
      <c r="F101" s="155"/>
    </row>
    <row r="102" spans="2:6" x14ac:dyDescent="0.3">
      <c r="B102" s="153" t="s">
        <v>219</v>
      </c>
      <c r="C102" s="154" t="s">
        <v>31</v>
      </c>
      <c r="D102" s="155" t="s">
        <v>14</v>
      </c>
      <c r="E102" s="156"/>
      <c r="F102" s="155"/>
    </row>
    <row r="103" spans="2:6" x14ac:dyDescent="0.3">
      <c r="B103" s="153" t="s">
        <v>220</v>
      </c>
      <c r="C103" s="154" t="s">
        <v>31</v>
      </c>
      <c r="D103" s="155" t="s">
        <v>14</v>
      </c>
      <c r="E103" s="156"/>
      <c r="F103" s="155"/>
    </row>
    <row r="104" spans="2:6" x14ac:dyDescent="0.3">
      <c r="B104" s="153" t="s">
        <v>221</v>
      </c>
      <c r="C104" s="154" t="s">
        <v>31</v>
      </c>
      <c r="D104" s="155" t="s">
        <v>14</v>
      </c>
      <c r="E104" s="156"/>
      <c r="F104" s="155"/>
    </row>
    <row r="105" spans="2:6" x14ac:dyDescent="0.3">
      <c r="B105" s="153" t="s">
        <v>222</v>
      </c>
      <c r="C105" s="154" t="s">
        <v>31</v>
      </c>
      <c r="D105" s="155" t="s">
        <v>14</v>
      </c>
      <c r="E105" s="156"/>
      <c r="F105" s="155"/>
    </row>
    <row r="106" spans="2:6" x14ac:dyDescent="0.3">
      <c r="B106" s="153" t="s">
        <v>223</v>
      </c>
      <c r="C106" s="154" t="s">
        <v>31</v>
      </c>
      <c r="D106" s="155" t="s">
        <v>14</v>
      </c>
      <c r="E106" s="156"/>
      <c r="F106" s="155"/>
    </row>
    <row r="107" spans="2:6" x14ac:dyDescent="0.3">
      <c r="B107" s="153" t="s">
        <v>224</v>
      </c>
      <c r="C107" s="154" t="s">
        <v>31</v>
      </c>
      <c r="D107" s="155" t="s">
        <v>14</v>
      </c>
      <c r="E107" s="156"/>
      <c r="F107" s="155"/>
    </row>
    <row r="108" spans="2:6" x14ac:dyDescent="0.3">
      <c r="B108" s="153" t="s">
        <v>225</v>
      </c>
      <c r="C108" s="154" t="s">
        <v>32</v>
      </c>
      <c r="D108" s="155" t="s">
        <v>14</v>
      </c>
      <c r="E108" s="156"/>
      <c r="F108" s="155"/>
    </row>
    <row r="109" spans="2:6" x14ac:dyDescent="0.3">
      <c r="B109" s="157" t="s">
        <v>40</v>
      </c>
      <c r="C109" s="156" t="s">
        <v>64</v>
      </c>
      <c r="D109" s="155" t="s">
        <v>14</v>
      </c>
      <c r="E109" s="156">
        <v>14</v>
      </c>
      <c r="F109" s="155" t="s">
        <v>43</v>
      </c>
    </row>
    <row r="110" spans="2:6" x14ac:dyDescent="0.3">
      <c r="B110" s="153" t="s">
        <v>226</v>
      </c>
      <c r="C110" s="156" t="s">
        <v>30</v>
      </c>
      <c r="D110" s="155" t="s">
        <v>14</v>
      </c>
      <c r="E110" s="156"/>
      <c r="F110" s="155"/>
    </row>
    <row r="111" spans="2:6" x14ac:dyDescent="0.3">
      <c r="B111" s="157" t="s">
        <v>227</v>
      </c>
      <c r="C111" s="154" t="s">
        <v>31</v>
      </c>
      <c r="D111" s="155" t="s">
        <v>14</v>
      </c>
      <c r="E111" s="156"/>
      <c r="F111" s="155"/>
    </row>
    <row r="112" spans="2:6" x14ac:dyDescent="0.3">
      <c r="B112" s="153" t="s">
        <v>228</v>
      </c>
      <c r="C112" s="154" t="s">
        <v>32</v>
      </c>
      <c r="D112" s="155" t="s">
        <v>14</v>
      </c>
      <c r="E112" s="156"/>
      <c r="F112" s="155"/>
    </row>
    <row r="113" spans="2:6" x14ac:dyDescent="0.3">
      <c r="B113" s="153" t="s">
        <v>229</v>
      </c>
      <c r="C113" s="154" t="s">
        <v>32</v>
      </c>
      <c r="D113" s="155" t="s">
        <v>14</v>
      </c>
      <c r="E113" s="156"/>
      <c r="F113" s="155"/>
    </row>
    <row r="114" spans="2:6" x14ac:dyDescent="0.3">
      <c r="B114" s="153" t="s">
        <v>230</v>
      </c>
      <c r="C114" s="154" t="s">
        <v>31</v>
      </c>
      <c r="D114" s="155" t="s">
        <v>14</v>
      </c>
      <c r="E114" s="156"/>
      <c r="F114" s="155"/>
    </row>
    <row r="115" spans="2:6" x14ac:dyDescent="0.3">
      <c r="B115" s="157" t="s">
        <v>7</v>
      </c>
      <c r="C115" s="154" t="s">
        <v>31</v>
      </c>
      <c r="D115" s="155" t="s">
        <v>14</v>
      </c>
      <c r="E115" s="156">
        <v>3.65</v>
      </c>
      <c r="F115" s="155" t="s">
        <v>43</v>
      </c>
    </row>
    <row r="116" spans="2:6" x14ac:dyDescent="0.3">
      <c r="B116" s="153" t="s">
        <v>231</v>
      </c>
      <c r="C116" s="154" t="s">
        <v>31</v>
      </c>
      <c r="D116" s="155" t="s">
        <v>14</v>
      </c>
      <c r="E116" s="156"/>
      <c r="F116" s="155"/>
    </row>
    <row r="117" spans="2:6" x14ac:dyDescent="0.3">
      <c r="B117" s="153" t="s">
        <v>232</v>
      </c>
      <c r="C117" s="154" t="s">
        <v>31</v>
      </c>
      <c r="D117" s="155" t="s">
        <v>14</v>
      </c>
      <c r="E117" s="156"/>
      <c r="F117" s="155"/>
    </row>
    <row r="118" spans="2:6" x14ac:dyDescent="0.3">
      <c r="B118" s="157" t="s">
        <v>233</v>
      </c>
      <c r="C118" s="154" t="s">
        <v>31</v>
      </c>
      <c r="D118" s="155" t="s">
        <v>14</v>
      </c>
      <c r="E118" s="156"/>
      <c r="F118" s="155"/>
    </row>
    <row r="119" spans="2:6" x14ac:dyDescent="0.3">
      <c r="B119" s="153" t="s">
        <v>234</v>
      </c>
      <c r="C119" s="154" t="s">
        <v>31</v>
      </c>
      <c r="D119" s="155" t="s">
        <v>14</v>
      </c>
      <c r="E119" s="156"/>
      <c r="F119" s="155"/>
    </row>
    <row r="120" spans="2:6" x14ac:dyDescent="0.3">
      <c r="B120" s="157" t="s">
        <v>18</v>
      </c>
      <c r="C120" s="154" t="s">
        <v>31</v>
      </c>
      <c r="D120" s="155" t="s">
        <v>14</v>
      </c>
      <c r="E120" s="156">
        <v>2.4</v>
      </c>
      <c r="F120" s="155" t="s">
        <v>43</v>
      </c>
    </row>
    <row r="121" spans="2:6" x14ac:dyDescent="0.3">
      <c r="B121" s="153" t="s">
        <v>235</v>
      </c>
      <c r="C121" s="154" t="s">
        <v>32</v>
      </c>
      <c r="D121" s="155" t="s">
        <v>14</v>
      </c>
      <c r="E121" s="156"/>
      <c r="F121" s="155"/>
    </row>
    <row r="122" spans="2:6" x14ac:dyDescent="0.3">
      <c r="B122" s="153" t="s">
        <v>236</v>
      </c>
      <c r="C122" s="154" t="s">
        <v>31</v>
      </c>
      <c r="D122" s="155" t="s">
        <v>14</v>
      </c>
      <c r="E122" s="156"/>
      <c r="F122" s="155"/>
    </row>
    <row r="123" spans="2:6" x14ac:dyDescent="0.3">
      <c r="B123" s="157" t="s">
        <v>8</v>
      </c>
      <c r="C123" s="154" t="s">
        <v>31</v>
      </c>
      <c r="D123" s="155" t="s">
        <v>14</v>
      </c>
      <c r="E123" s="156">
        <v>2.8</v>
      </c>
      <c r="F123" s="155" t="s">
        <v>43</v>
      </c>
    </row>
    <row r="124" spans="2:6" x14ac:dyDescent="0.3">
      <c r="B124" s="157" t="s">
        <v>237</v>
      </c>
      <c r="C124" s="154" t="s">
        <v>138</v>
      </c>
      <c r="D124" s="155" t="s">
        <v>14</v>
      </c>
      <c r="E124" s="156"/>
      <c r="F124" s="155"/>
    </row>
    <row r="125" spans="2:6" x14ac:dyDescent="0.3">
      <c r="B125" s="157" t="s">
        <v>238</v>
      </c>
      <c r="C125" s="154" t="s">
        <v>138</v>
      </c>
      <c r="D125" s="155" t="s">
        <v>14</v>
      </c>
      <c r="E125" s="156"/>
      <c r="F125" s="155"/>
    </row>
    <row r="126" spans="2:6" ht="15" thickBot="1" x14ac:dyDescent="0.35">
      <c r="B126" s="158" t="s">
        <v>239</v>
      </c>
      <c r="C126" s="154" t="s">
        <v>138</v>
      </c>
      <c r="D126" s="159" t="s">
        <v>14</v>
      </c>
      <c r="E126" s="156"/>
      <c r="F126" s="159"/>
    </row>
  </sheetData>
  <sortState ref="H4:BS46">
    <sortCondition ref="I4"/>
    <sortCondition ref="J4"/>
  </sortState>
  <mergeCells count="2">
    <mergeCell ref="I2:J2"/>
    <mergeCell ref="B2:F2"/>
  </mergeCells>
  <dataValidations count="2">
    <dataValidation type="list" allowBlank="1" showInputMessage="1" showErrorMessage="1" sqref="AU4:AU46 AQ4:AQ46 AI5:AI45 AE5:AE45 K5:K45 O5:O45 S5:S45 W5:W45 AA5:AA45 AM5:AM45">
      <formula1>f_ingrédients</formula1>
    </dataValidation>
    <dataValidation type="list" allowBlank="1" showInputMessage="1" showErrorMessage="1" sqref="I5:I45">
      <formula1>L_Catégories</formula1>
    </dataValidation>
  </dataValidations>
  <pageMargins left="0.7" right="0.7" top="0.75" bottom="0.75" header="0.3" footer="0.3"/>
  <pageSetup paperSize="9" orientation="portrait" horizontalDpi="0" verticalDpi="0" r:id="rId1"/>
  <drawing r:id="rId2"/>
  <tableParts count="2">
    <tablePart r:id="rId3"/>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O48"/>
  <sheetViews>
    <sheetView showZeros="0" topLeftCell="A12" zoomScale="80" zoomScaleNormal="80" workbookViewId="0">
      <selection activeCell="B16" sqref="B16:F47"/>
    </sheetView>
  </sheetViews>
  <sheetFormatPr baseColWidth="10" defaultRowHeight="14.4" x14ac:dyDescent="0.3"/>
  <cols>
    <col min="1" max="1" width="3.6640625" customWidth="1"/>
    <col min="2" max="2" width="40.6640625" customWidth="1"/>
    <col min="8" max="8" width="30.33203125" customWidth="1"/>
    <col min="15" max="15" width="111.33203125" customWidth="1"/>
  </cols>
  <sheetData>
    <row r="1" spans="2:14" ht="16.2" customHeight="1" thickBot="1" x14ac:dyDescent="0.35">
      <c r="I1" s="201" t="s">
        <v>53</v>
      </c>
      <c r="J1" s="202"/>
      <c r="K1" s="202"/>
      <c r="L1" s="202"/>
      <c r="M1" s="202"/>
      <c r="N1" s="203"/>
    </row>
    <row r="2" spans="2:14" ht="18" customHeight="1" thickBot="1" x14ac:dyDescent="0.35">
      <c r="B2" s="188" t="s">
        <v>6</v>
      </c>
      <c r="C2" s="189"/>
      <c r="D2" s="189"/>
      <c r="E2" s="189"/>
      <c r="F2" s="190"/>
      <c r="G2" s="64"/>
      <c r="I2" s="204"/>
      <c r="J2" s="205"/>
      <c r="K2" s="205"/>
      <c r="L2" s="205"/>
      <c r="M2" s="205"/>
      <c r="N2" s="206"/>
    </row>
    <row r="3" spans="2:14" ht="16.95" customHeight="1" thickBot="1" x14ac:dyDescent="0.35">
      <c r="B3" s="191"/>
      <c r="C3" s="192"/>
      <c r="D3" s="193" t="s">
        <v>16</v>
      </c>
      <c r="E3" s="194"/>
      <c r="F3" s="195"/>
      <c r="G3" s="95"/>
      <c r="I3" s="204"/>
      <c r="J3" s="205"/>
      <c r="K3" s="205"/>
      <c r="L3" s="205"/>
      <c r="M3" s="205"/>
      <c r="N3" s="206"/>
    </row>
    <row r="4" spans="2:14" ht="16.95" customHeight="1" thickBot="1" x14ac:dyDescent="0.35">
      <c r="B4" s="87" t="s">
        <v>0</v>
      </c>
      <c r="C4" s="88" t="s">
        <v>1</v>
      </c>
      <c r="D4" s="89" t="s">
        <v>58</v>
      </c>
      <c r="E4" s="90" t="s">
        <v>59</v>
      </c>
      <c r="F4" s="89" t="s">
        <v>60</v>
      </c>
      <c r="G4" s="96"/>
      <c r="I4" s="204"/>
      <c r="J4" s="205"/>
      <c r="K4" s="205"/>
      <c r="L4" s="205"/>
      <c r="M4" s="205"/>
      <c r="N4" s="206"/>
    </row>
    <row r="5" spans="2:14" x14ac:dyDescent="0.3">
      <c r="B5" s="98" t="s">
        <v>4</v>
      </c>
      <c r="C5" s="118" t="str">
        <f>VLOOKUP(T_CookieSG_cacahuètes[[#This Row],[Ingrédients]],T_ingrédients[],3,0)</f>
        <v>g</v>
      </c>
      <c r="D5" s="119">
        <v>78</v>
      </c>
      <c r="E5" s="120">
        <v>157</v>
      </c>
      <c r="F5" s="121">
        <v>209</v>
      </c>
      <c r="G5" s="62"/>
      <c r="I5" s="204"/>
      <c r="J5" s="205"/>
      <c r="K5" s="205"/>
      <c r="L5" s="205"/>
      <c r="M5" s="205"/>
      <c r="N5" s="206"/>
    </row>
    <row r="6" spans="2:14" x14ac:dyDescent="0.3">
      <c r="B6" s="99" t="s">
        <v>7</v>
      </c>
      <c r="C6" s="122" t="str">
        <f>VLOOKUP(T_CookieSG_cacahuètes[[#This Row],[Ingrédients]],T_ingrédients[],3,0)</f>
        <v>g</v>
      </c>
      <c r="D6" s="123">
        <v>62</v>
      </c>
      <c r="E6" s="123">
        <v>124</v>
      </c>
      <c r="F6" s="124">
        <v>165</v>
      </c>
      <c r="G6" s="62"/>
      <c r="I6" s="204"/>
      <c r="J6" s="205"/>
      <c r="K6" s="205"/>
      <c r="L6" s="205"/>
      <c r="M6" s="205"/>
      <c r="N6" s="206"/>
    </row>
    <row r="7" spans="2:14" x14ac:dyDescent="0.3">
      <c r="B7" s="100" t="s">
        <v>8</v>
      </c>
      <c r="C7" s="125" t="str">
        <f>VLOOKUP(T_CookieSG_cacahuètes[[#This Row],[Ingrédients]],T_ingrédients[],3,0)</f>
        <v>g</v>
      </c>
      <c r="D7" s="126">
        <v>62</v>
      </c>
      <c r="E7" s="126">
        <v>124</v>
      </c>
      <c r="F7" s="127">
        <v>165</v>
      </c>
      <c r="G7" s="62"/>
      <c r="I7" s="204"/>
      <c r="J7" s="205"/>
      <c r="K7" s="205"/>
      <c r="L7" s="205"/>
      <c r="M7" s="205"/>
      <c r="N7" s="206"/>
    </row>
    <row r="8" spans="2:14" x14ac:dyDescent="0.3">
      <c r="B8" s="99" t="s">
        <v>9</v>
      </c>
      <c r="C8" s="122" t="str">
        <f>VLOOKUP(T_CookieSG_cacahuètes[[#This Row],[Ingrédients]],T_ingrédients[],3,0)</f>
        <v>g</v>
      </c>
      <c r="D8" s="123">
        <v>38</v>
      </c>
      <c r="E8" s="123">
        <v>75</v>
      </c>
      <c r="F8" s="124">
        <v>100</v>
      </c>
      <c r="G8" s="62"/>
      <c r="I8" s="204"/>
      <c r="J8" s="205"/>
      <c r="K8" s="205"/>
      <c r="L8" s="205"/>
      <c r="M8" s="205"/>
      <c r="N8" s="206"/>
    </row>
    <row r="9" spans="2:14" x14ac:dyDescent="0.3">
      <c r="B9" s="100" t="s">
        <v>10</v>
      </c>
      <c r="C9" s="125" t="str">
        <f>VLOOKUP(T_CookieSG_cacahuètes[[#This Row],[Ingrédients]],T_ingrédients[],3,0)</f>
        <v>g</v>
      </c>
      <c r="D9" s="126">
        <v>131</v>
      </c>
      <c r="E9" s="126">
        <v>263</v>
      </c>
      <c r="F9" s="127">
        <v>350</v>
      </c>
      <c r="G9" s="62"/>
      <c r="I9" s="204"/>
      <c r="J9" s="205"/>
      <c r="K9" s="205"/>
      <c r="L9" s="205"/>
      <c r="M9" s="205"/>
      <c r="N9" s="206"/>
    </row>
    <row r="10" spans="2:14" x14ac:dyDescent="0.3">
      <c r="B10" s="99" t="s">
        <v>11</v>
      </c>
      <c r="C10" s="122" t="str">
        <f>VLOOKUP(T_CookieSG_cacahuètes[[#This Row],[Ingrédients]],T_ingrédients[],3,0)</f>
        <v>g</v>
      </c>
      <c r="D10" s="123">
        <v>2.7</v>
      </c>
      <c r="E10" s="123">
        <v>5.4</v>
      </c>
      <c r="F10" s="124">
        <v>7.2</v>
      </c>
      <c r="G10" s="62"/>
      <c r="I10" s="204"/>
      <c r="J10" s="205"/>
      <c r="K10" s="205"/>
      <c r="L10" s="205"/>
      <c r="M10" s="205"/>
      <c r="N10" s="206"/>
    </row>
    <row r="11" spans="2:14" x14ac:dyDescent="0.3">
      <c r="B11" s="100" t="s">
        <v>12</v>
      </c>
      <c r="C11" s="125" t="e">
        <f>VLOOKUP(T_CookieSG_cacahuètes[[#This Row],[Ingrédients]],T_ingrédients[],3,0)</f>
        <v>#N/A</v>
      </c>
      <c r="D11" s="126">
        <v>53</v>
      </c>
      <c r="E11" s="126">
        <v>107</v>
      </c>
      <c r="F11" s="127">
        <v>142</v>
      </c>
      <c r="G11" s="62"/>
      <c r="I11" s="204"/>
      <c r="J11" s="205"/>
      <c r="K11" s="205"/>
      <c r="L11" s="205"/>
      <c r="M11" s="205"/>
      <c r="N11" s="206"/>
    </row>
    <row r="12" spans="2:14" ht="15" thickBot="1" x14ac:dyDescent="0.35">
      <c r="B12" s="99" t="s">
        <v>13</v>
      </c>
      <c r="C12" s="122" t="str">
        <f>VLOOKUP(T_CookieSG_cacahuètes[[#This Row],[Ingrédients]],T_ingrédients[],3,0)</f>
        <v>g</v>
      </c>
      <c r="D12" s="123">
        <v>53</v>
      </c>
      <c r="E12" s="123">
        <v>107</v>
      </c>
      <c r="F12" s="124">
        <v>142</v>
      </c>
      <c r="G12" s="62"/>
      <c r="I12" s="207"/>
      <c r="J12" s="208"/>
      <c r="K12" s="208"/>
      <c r="L12" s="208"/>
      <c r="M12" s="208"/>
      <c r="N12" s="209"/>
    </row>
    <row r="13" spans="2:14" ht="16.2" thickBot="1" x14ac:dyDescent="0.35">
      <c r="B13" s="91" t="s">
        <v>57</v>
      </c>
      <c r="C13" s="92" t="s">
        <v>14</v>
      </c>
      <c r="D13" s="93">
        <f>SUBTOTAL(109,T_CookieSG_cacahuètes[6])</f>
        <v>479.7</v>
      </c>
      <c r="E13" s="93">
        <f>SUBTOTAL(109,T_CookieSG_cacahuètes[12])</f>
        <v>962.4</v>
      </c>
      <c r="F13" s="94">
        <f>SUBTOTAL(109,T_CookieSG_cacahuètes[16])</f>
        <v>1280.2</v>
      </c>
      <c r="G13" s="97"/>
    </row>
    <row r="14" spans="2:14" x14ac:dyDescent="0.3">
      <c r="G14" s="65"/>
      <c r="H14" s="17"/>
      <c r="I14" s="17"/>
      <c r="J14" s="17"/>
      <c r="K14" s="17"/>
    </row>
    <row r="15" spans="2:14" ht="17.399999999999999" customHeight="1" thickBot="1" x14ac:dyDescent="0.35">
      <c r="B15" s="64"/>
      <c r="C15" s="64"/>
      <c r="D15" s="64"/>
      <c r="E15" s="64"/>
      <c r="F15" s="64"/>
      <c r="G15" s="65"/>
      <c r="H15" s="17"/>
      <c r="I15" s="17"/>
      <c r="J15" s="17"/>
      <c r="K15" s="17"/>
    </row>
    <row r="16" spans="2:14" ht="18" customHeight="1" thickBot="1" x14ac:dyDescent="0.35">
      <c r="B16" s="188" t="s">
        <v>81</v>
      </c>
      <c r="C16" s="189"/>
      <c r="D16" s="189"/>
      <c r="E16" s="189"/>
      <c r="F16" s="190"/>
      <c r="G16" s="64"/>
    </row>
    <row r="17" spans="2:15" ht="16.95" customHeight="1" thickBot="1" x14ac:dyDescent="0.35">
      <c r="B17" s="191"/>
      <c r="C17" s="192"/>
      <c r="D17" s="193" t="s">
        <v>16</v>
      </c>
      <c r="E17" s="194"/>
      <c r="F17" s="195"/>
      <c r="G17" s="95"/>
    </row>
    <row r="18" spans="2:15" ht="16.95" customHeight="1" thickBot="1" x14ac:dyDescent="0.35">
      <c r="B18" s="87" t="s">
        <v>0</v>
      </c>
      <c r="C18" s="112" t="s">
        <v>1</v>
      </c>
      <c r="D18" s="89" t="s">
        <v>78</v>
      </c>
      <c r="E18" s="89" t="s">
        <v>79</v>
      </c>
      <c r="F18" s="89" t="s">
        <v>80</v>
      </c>
      <c r="G18" s="96"/>
    </row>
    <row r="19" spans="2:15" ht="14.4" customHeight="1" x14ac:dyDescent="0.3">
      <c r="B19" s="111" t="s">
        <v>4</v>
      </c>
      <c r="C19" s="113" t="str">
        <f>IFERROR(VLOOKUP(T_CookieSG_cacahuètes3[[#This Row],[Ingrédients]],T_ingrédients[],3,0),"")</f>
        <v>g</v>
      </c>
      <c r="D19" s="8" t="e">
        <f>VLOOKUP($H$16,T_Catégories_recettes[[Recette]:[I10-3]],3,FALSE)</f>
        <v>#N/A</v>
      </c>
      <c r="E19" s="146" t="e">
        <f>VLOOKUP($H$16,T_Catégories_recettes[[Recette]:[I10-3]],4,FALSE)</f>
        <v>#N/A</v>
      </c>
      <c r="F19" s="147" t="e">
        <f>VLOOKUP($H$16,T_Catégories_recettes[[Recette]:[I10-3]],5,FALSE)</f>
        <v>#N/A</v>
      </c>
      <c r="G19" s="62"/>
    </row>
    <row r="20" spans="2:15" ht="14.4" customHeight="1" x14ac:dyDescent="0.3">
      <c r="B20" s="63" t="s">
        <v>7</v>
      </c>
      <c r="C20" s="113" t="str">
        <f>IFERROR(VLOOKUP(T_CookieSG_cacahuètes3[[#This Row],[Ingrédients]],T_ingrédients[],3,0),"")</f>
        <v>g</v>
      </c>
      <c r="D20" s="11" t="e">
        <f>VLOOKUP($H$16,T_Catégories_recettes[[Recette]:[I10-3]],7,FALSE)</f>
        <v>#N/A</v>
      </c>
      <c r="E20" s="37" t="e">
        <f>VLOOKUP($H$16,T_Catégories_recettes[[Recette]:[I10-3]],8,FALSE)</f>
        <v>#N/A</v>
      </c>
      <c r="F20" s="148" t="e">
        <f>VLOOKUP($H$16,T_Catégories_recettes[[Recette]:[I10-3]],9,FALSE)</f>
        <v>#N/A</v>
      </c>
      <c r="G20" s="62"/>
    </row>
    <row r="21" spans="2:15" ht="14.4" customHeight="1" x14ac:dyDescent="0.3">
      <c r="B21" s="63" t="s">
        <v>8</v>
      </c>
      <c r="C21" s="113" t="str">
        <f>IFERROR(VLOOKUP(T_CookieSG_cacahuètes3[[#This Row],[Ingrédients]],T_ingrédients[],3,0),"")</f>
        <v>g</v>
      </c>
      <c r="D21" s="11" t="e">
        <f>VLOOKUP($H$16,T_Catégories_recettes[[Recette]:[I10-3]],11,FALSE)</f>
        <v>#N/A</v>
      </c>
      <c r="E21" s="37" t="e">
        <f>VLOOKUP($H$16,T_Catégories_recettes[[Recette]:[I10-3]],12,FALSE)</f>
        <v>#N/A</v>
      </c>
      <c r="F21" s="148" t="e">
        <f>VLOOKUP($H$16,T_Catégories_recettes[[Recette]:[I10-3]],13,FALSE)</f>
        <v>#N/A</v>
      </c>
      <c r="G21" s="62"/>
      <c r="O21" s="101" t="s">
        <v>76</v>
      </c>
    </row>
    <row r="22" spans="2:15" ht="14.4" customHeight="1" x14ac:dyDescent="0.3">
      <c r="B22" s="63" t="s">
        <v>9</v>
      </c>
      <c r="C22" s="113" t="str">
        <f>IFERROR(VLOOKUP(T_CookieSG_cacahuètes3[[#This Row],[Ingrédients]],T_ingrédients[],3,0),"")</f>
        <v>g</v>
      </c>
      <c r="D22" s="11" t="e">
        <f>VLOOKUP($H$16,T_Catégories_recettes[[Recette]:[I10-3]],15,FALSE)</f>
        <v>#N/A</v>
      </c>
      <c r="E22" s="37" t="e">
        <f>VLOOKUP($H$16,T_Catégories_recettes[[Recette]:[I10-3]],16,FALSE)</f>
        <v>#N/A</v>
      </c>
      <c r="F22" s="148" t="e">
        <f>VLOOKUP($H$16,T_Catégories_recettes[[Recette]:[I10-3]],17,FALSE)</f>
        <v>#N/A</v>
      </c>
      <c r="G22" s="62"/>
      <c r="O22" s="20" t="s">
        <v>77</v>
      </c>
    </row>
    <row r="23" spans="2:15" ht="14.4" customHeight="1" x14ac:dyDescent="0.3">
      <c r="B23" s="63" t="s">
        <v>10</v>
      </c>
      <c r="C23" s="113" t="str">
        <f>IFERROR(VLOOKUP(T_CookieSG_cacahuètes3[[#This Row],[Ingrédients]],T_ingrédients[],3,0),"")</f>
        <v>g</v>
      </c>
      <c r="D23" s="11" t="e">
        <f>VLOOKUP($H$16,T_Catégories_recettes[[Recette]:[I10-3]],19,FALSE)</f>
        <v>#N/A</v>
      </c>
      <c r="E23" s="37" t="e">
        <f>VLOOKUP($H$16,T_Catégories_recettes[[Recette]:[I10-3]],20,FALSE)</f>
        <v>#N/A</v>
      </c>
      <c r="F23" s="148" t="e">
        <f>VLOOKUP($H$16,T_Catégories_recettes[[Recette]:[I10-3]],21,FALSE)</f>
        <v>#N/A</v>
      </c>
      <c r="G23" s="62"/>
    </row>
    <row r="24" spans="2:15" ht="14.4" customHeight="1" x14ac:dyDescent="0.3">
      <c r="B24" s="63" t="s">
        <v>11</v>
      </c>
      <c r="C24" s="113" t="str">
        <f>IFERROR(VLOOKUP(T_CookieSG_cacahuètes3[[#This Row],[Ingrédients]],T_ingrédients[],3,0),"")</f>
        <v>g</v>
      </c>
      <c r="D24" s="11" t="e">
        <f>VLOOKUP($H$16,T_Catégories_recettes[[Recette]:[I10-3]],23,FALSE)</f>
        <v>#N/A</v>
      </c>
      <c r="E24" s="37" t="e">
        <f>VLOOKUP($H$16,T_Catégories_recettes[[Recette]:[I10-3]],24,FALSE)</f>
        <v>#N/A</v>
      </c>
      <c r="F24" s="148" t="e">
        <f>VLOOKUP($H$16,T_Catégories_recettes[[Recette]:[I10-3]],25,FALSE)</f>
        <v>#N/A</v>
      </c>
      <c r="G24" s="62"/>
    </row>
    <row r="25" spans="2:15" ht="14.4" customHeight="1" x14ac:dyDescent="0.3">
      <c r="B25" s="63" t="s">
        <v>12</v>
      </c>
      <c r="C25" s="113" t="str">
        <f>IFERROR(VLOOKUP(T_CookieSG_cacahuètes3[[#This Row],[Ingrédients]],T_ingrédients[],3,0),"")</f>
        <v/>
      </c>
      <c r="D25" s="11" t="e">
        <f>VLOOKUP($H$16,T_Catégories_recettes[[Recette]:[I10-3]],27,FALSE)</f>
        <v>#N/A</v>
      </c>
      <c r="E25" s="37" t="e">
        <f>VLOOKUP($H$16,T_Catégories_recettes[[Recette]:[I10-3]],28,FALSE)</f>
        <v>#N/A</v>
      </c>
      <c r="F25" s="148" t="e">
        <f>VLOOKUP($H$16,T_Catégories_recettes[[Recette]:[I10-3]],29,FALSE)</f>
        <v>#N/A</v>
      </c>
      <c r="G25" s="62"/>
    </row>
    <row r="26" spans="2:15" ht="14.4" customHeight="1" x14ac:dyDescent="0.3">
      <c r="B26" s="63" t="s">
        <v>13</v>
      </c>
      <c r="C26" s="113" t="str">
        <f>IFERROR(VLOOKUP(T_CookieSG_cacahuètes3[[#This Row],[Ingrédients]],T_ingrédients[],3,0),"")</f>
        <v>g</v>
      </c>
      <c r="D26" s="11" t="e">
        <f>VLOOKUP($H$16,T_Catégories_recettes[[Recette]:[I10-3]],31,FALSE)</f>
        <v>#N/A</v>
      </c>
      <c r="E26" s="37" t="e">
        <f>VLOOKUP($H$16,T_Catégories_recettes[[Recette]:[I10-3]],32,FALSE)</f>
        <v>#N/A</v>
      </c>
      <c r="F26" s="148" t="e">
        <f>VLOOKUP($H$16,T_Catégories_recettes[[Recette]:[I10-3]],33,FALSE)</f>
        <v>#N/A</v>
      </c>
      <c r="G26" s="62"/>
    </row>
    <row r="27" spans="2:15" ht="14.4" customHeight="1" x14ac:dyDescent="0.3">
      <c r="B27" s="63"/>
      <c r="C27" s="113" t="str">
        <f>IFERROR(VLOOKUP(T_CookieSG_cacahuètes3[[#This Row],[Ingrédients]],T_ingrédients[],3,0),"")</f>
        <v/>
      </c>
      <c r="D27" s="11" t="e">
        <f>VLOOKUP($H$16,T_Catégories_recettes[[Recette]:[I10-3]],35,FALSE)</f>
        <v>#N/A</v>
      </c>
      <c r="E27" s="37" t="e">
        <f>VLOOKUP($H$16,T_Catégories_recettes[[Recette]:[I10-3]],36,FALSE)</f>
        <v>#N/A</v>
      </c>
      <c r="F27" s="148" t="e">
        <f>VLOOKUP($H$16,T_Catégories_recettes[[Recette]:[I10-3]],37,FALSE)</f>
        <v>#N/A</v>
      </c>
      <c r="G27" s="62"/>
    </row>
    <row r="28" spans="2:15" ht="14.4" customHeight="1" x14ac:dyDescent="0.3">
      <c r="B28" s="63"/>
      <c r="C28" s="113" t="str">
        <f>IFERROR(VLOOKUP(T_CookieSG_cacahuètes3[[#This Row],[Ingrédients]],T_ingrédients[],3,0),"")</f>
        <v/>
      </c>
      <c r="D28" s="11" t="e">
        <f>VLOOKUP($H$16,T_Catégories_recettes[[Recette]:[I10-3]],39,FALSE)</f>
        <v>#N/A</v>
      </c>
      <c r="E28" s="37" t="e">
        <f>VLOOKUP($H$16,T_Catégories_recettes[[Recette]:[I10-3]],40,FALSE)</f>
        <v>#N/A</v>
      </c>
      <c r="F28" s="148" t="e">
        <f>VLOOKUP($H$16,T_Catégories_recettes[[Recette]:[I10-3]],41,FALSE)</f>
        <v>#N/A</v>
      </c>
      <c r="G28" s="62"/>
    </row>
    <row r="29" spans="2:15" ht="14.4" customHeight="1" x14ac:dyDescent="0.3">
      <c r="B29" s="63"/>
      <c r="C29" s="113" t="str">
        <f>IFERROR(VLOOKUP(T_CookieSG_cacahuètes3[[#This Row],[Ingrédients]],T_ingrédients[],3,0),"")</f>
        <v/>
      </c>
      <c r="D29" s="128"/>
      <c r="E29" s="129"/>
      <c r="F29" s="128"/>
      <c r="G29" s="62"/>
    </row>
    <row r="30" spans="2:15" ht="14.4" customHeight="1" x14ac:dyDescent="0.3">
      <c r="B30" s="63"/>
      <c r="C30" s="113" t="str">
        <f>IFERROR(VLOOKUP(T_CookieSG_cacahuètes3[[#This Row],[Ingrédients]],T_ingrédients[],3,0),"")</f>
        <v/>
      </c>
      <c r="D30" s="128"/>
      <c r="E30" s="129"/>
      <c r="F30" s="128"/>
      <c r="G30" s="62"/>
    </row>
    <row r="31" spans="2:15" ht="14.4" customHeight="1" x14ac:dyDescent="0.3">
      <c r="B31" s="63"/>
      <c r="C31" s="113" t="str">
        <f>IFERROR(VLOOKUP(T_CookieSG_cacahuètes3[[#This Row],[Ingrédients]],T_ingrédients[],3,0),"")</f>
        <v/>
      </c>
      <c r="D31" s="128"/>
      <c r="E31" s="129"/>
      <c r="F31" s="128"/>
      <c r="G31" s="62"/>
    </row>
    <row r="32" spans="2:15" ht="14.4" customHeight="1" x14ac:dyDescent="0.3">
      <c r="B32" s="63"/>
      <c r="C32" s="113" t="str">
        <f>IFERROR(VLOOKUP(T_CookieSG_cacahuètes3[[#This Row],[Ingrédients]],T_ingrédients[],3,0),"")</f>
        <v/>
      </c>
      <c r="D32" s="128"/>
      <c r="E32" s="129"/>
      <c r="F32" s="128"/>
      <c r="G32" s="62"/>
    </row>
    <row r="33" spans="2:7" ht="14.4" customHeight="1" x14ac:dyDescent="0.3">
      <c r="B33" s="63"/>
      <c r="C33" s="113" t="str">
        <f>IFERROR(VLOOKUP(T_CookieSG_cacahuètes3[[#This Row],[Ingrédients]],T_ingrédients[],3,0),"")</f>
        <v/>
      </c>
      <c r="D33" s="128"/>
      <c r="E33" s="129"/>
      <c r="F33" s="128"/>
      <c r="G33" s="62"/>
    </row>
    <row r="34" spans="2:7" ht="14.4" customHeight="1" x14ac:dyDescent="0.3">
      <c r="B34" s="63"/>
      <c r="C34" s="113" t="str">
        <f>IFERROR(VLOOKUP(T_CookieSG_cacahuètes3[[#This Row],[Ingrédients]],T_ingrédients[],3,0),"")</f>
        <v/>
      </c>
      <c r="D34" s="128"/>
      <c r="E34" s="129"/>
      <c r="F34" s="128"/>
      <c r="G34" s="62"/>
    </row>
    <row r="35" spans="2:7" ht="14.4" customHeight="1" x14ac:dyDescent="0.3">
      <c r="B35" s="63"/>
      <c r="C35" s="113" t="str">
        <f>IFERROR(VLOOKUP(T_CookieSG_cacahuètes3[[#This Row],[Ingrédients]],T_ingrédients[],3,0),"")</f>
        <v/>
      </c>
      <c r="D35" s="128"/>
      <c r="E35" s="129"/>
      <c r="F35" s="128"/>
      <c r="G35" s="62"/>
    </row>
    <row r="36" spans="2:7" ht="14.4" customHeight="1" x14ac:dyDescent="0.3">
      <c r="B36" s="63"/>
      <c r="C36" s="113" t="str">
        <f>IFERROR(VLOOKUP(T_CookieSG_cacahuètes3[[#This Row],[Ingrédients]],T_ingrédients[],3,0),"")</f>
        <v/>
      </c>
      <c r="D36" s="128"/>
      <c r="E36" s="129"/>
      <c r="F36" s="128"/>
      <c r="G36" s="62"/>
    </row>
    <row r="37" spans="2:7" ht="14.4" customHeight="1" x14ac:dyDescent="0.3">
      <c r="B37" s="63"/>
      <c r="C37" s="113" t="str">
        <f>IFERROR(VLOOKUP(T_CookieSG_cacahuètes3[[#This Row],[Ingrédients]],T_ingrédients[],3,0),"")</f>
        <v/>
      </c>
      <c r="D37" s="128"/>
      <c r="E37" s="129"/>
      <c r="F37" s="128"/>
      <c r="G37" s="62"/>
    </row>
    <row r="38" spans="2:7" ht="14.4" customHeight="1" x14ac:dyDescent="0.3">
      <c r="B38" s="63"/>
      <c r="C38" s="113" t="str">
        <f>IFERROR(VLOOKUP(T_CookieSG_cacahuètes3[[#This Row],[Ingrédients]],T_ingrédients[],3,0),"")</f>
        <v/>
      </c>
      <c r="D38" s="128"/>
      <c r="E38" s="129"/>
      <c r="F38" s="128"/>
      <c r="G38" s="62"/>
    </row>
    <row r="39" spans="2:7" ht="14.4" customHeight="1" x14ac:dyDescent="0.3">
      <c r="B39" s="63"/>
      <c r="C39" s="113" t="str">
        <f>IFERROR(VLOOKUP(T_CookieSG_cacahuètes3[[#This Row],[Ingrédients]],T_ingrédients[],3,0),"")</f>
        <v/>
      </c>
      <c r="D39" s="128"/>
      <c r="E39" s="129"/>
      <c r="F39" s="128"/>
      <c r="G39" s="62"/>
    </row>
    <row r="40" spans="2:7" ht="14.4" customHeight="1" x14ac:dyDescent="0.3">
      <c r="B40" s="63"/>
      <c r="C40" s="113" t="str">
        <f>IFERROR(VLOOKUP(T_CookieSG_cacahuètes3[[#This Row],[Ingrédients]],T_ingrédients[],3,0),"")</f>
        <v/>
      </c>
      <c r="D40" s="128"/>
      <c r="E40" s="129"/>
      <c r="F40" s="128"/>
      <c r="G40" s="62"/>
    </row>
    <row r="41" spans="2:7" ht="14.4" customHeight="1" x14ac:dyDescent="0.3">
      <c r="B41" s="63"/>
      <c r="C41" s="113" t="str">
        <f>IFERROR(VLOOKUP(T_CookieSG_cacahuètes3[[#This Row],[Ingrédients]],T_ingrédients[],3,0),"")</f>
        <v/>
      </c>
      <c r="D41" s="128"/>
      <c r="E41" s="129"/>
      <c r="F41" s="128"/>
      <c r="G41" s="62"/>
    </row>
    <row r="42" spans="2:7" ht="14.4" customHeight="1" x14ac:dyDescent="0.3">
      <c r="B42" s="63"/>
      <c r="C42" s="113" t="str">
        <f>IFERROR(VLOOKUP(T_CookieSG_cacahuètes3[[#This Row],[Ingrédients]],T_ingrédients[],3,0),"")</f>
        <v/>
      </c>
      <c r="D42" s="128"/>
      <c r="E42" s="129"/>
      <c r="F42" s="128"/>
      <c r="G42" s="62"/>
    </row>
    <row r="43" spans="2:7" ht="14.4" customHeight="1" x14ac:dyDescent="0.3">
      <c r="B43" s="63"/>
      <c r="C43" s="113" t="str">
        <f>IFERROR(VLOOKUP(T_CookieSG_cacahuètes3[[#This Row],[Ingrédients]],T_ingrédients[],3,0),"")</f>
        <v/>
      </c>
      <c r="D43" s="128"/>
      <c r="E43" s="129"/>
      <c r="F43" s="128"/>
      <c r="G43" s="62"/>
    </row>
    <row r="44" spans="2:7" ht="14.4" customHeight="1" x14ac:dyDescent="0.3">
      <c r="B44" s="63"/>
      <c r="C44" s="113" t="str">
        <f>IFERROR(VLOOKUP(T_CookieSG_cacahuètes3[[#This Row],[Ingrédients]],T_ingrédients[],3,0),"")</f>
        <v/>
      </c>
      <c r="D44" s="128"/>
      <c r="E44" s="129"/>
      <c r="F44" s="128"/>
      <c r="G44" s="62"/>
    </row>
    <row r="45" spans="2:7" ht="14.4" customHeight="1" x14ac:dyDescent="0.3">
      <c r="B45" s="63"/>
      <c r="C45" s="113" t="str">
        <f>IFERROR(VLOOKUP(T_CookieSG_cacahuètes3[[#This Row],[Ingrédients]],T_ingrédients[],3,0),"")</f>
        <v/>
      </c>
      <c r="D45" s="128"/>
      <c r="E45" s="129"/>
      <c r="F45" s="128"/>
      <c r="G45" s="62"/>
    </row>
    <row r="46" spans="2:7" ht="15" customHeight="1" thickBot="1" x14ac:dyDescent="0.35">
      <c r="B46" s="63"/>
      <c r="C46" s="113" t="str">
        <f>IFERROR(VLOOKUP(T_CookieSG_cacahuètes3[[#This Row],[Ingrédients]],T_ingrédients[],3,0),"")</f>
        <v/>
      </c>
      <c r="D46" s="128"/>
      <c r="E46" s="129"/>
      <c r="F46" s="128"/>
      <c r="G46" s="62"/>
    </row>
    <row r="47" spans="2:7" ht="16.2" thickBot="1" x14ac:dyDescent="0.35">
      <c r="B47" s="102" t="s">
        <v>57</v>
      </c>
      <c r="C47" s="103" t="s">
        <v>14</v>
      </c>
      <c r="D47" s="104" t="e">
        <f>SUBTOTAL(109,T_CookieSG_cacahuètes3[Colonne1])</f>
        <v>#N/A</v>
      </c>
      <c r="E47" s="104" t="e">
        <f>SUBTOTAL(109,T_CookieSG_cacahuètes3[Colonne2])</f>
        <v>#N/A</v>
      </c>
      <c r="F47" s="105" t="e">
        <f>SUBTOTAL(109,T_CookieSG_cacahuètes3[Colonne3])</f>
        <v>#N/A</v>
      </c>
      <c r="G47" s="97"/>
    </row>
    <row r="48" spans="2:7" x14ac:dyDescent="0.3">
      <c r="B48" s="25"/>
      <c r="C48" s="18"/>
      <c r="D48" s="23"/>
      <c r="E48" s="23"/>
      <c r="F48" s="23"/>
    </row>
  </sheetData>
  <mergeCells count="7">
    <mergeCell ref="I1:N12"/>
    <mergeCell ref="B2:F2"/>
    <mergeCell ref="B3:C3"/>
    <mergeCell ref="B17:C17"/>
    <mergeCell ref="B16:F16"/>
    <mergeCell ref="D3:F3"/>
    <mergeCell ref="D17:F17"/>
  </mergeCells>
  <dataValidations count="2">
    <dataValidation type="list" allowBlank="1" showInputMessage="1" showErrorMessage="1" sqref="B51:B58">
      <formula1>IF(B51&lt;&gt;"",OFFSET(f_ingrédients,MATCH(B51&amp;"*",Liste_ingrédients,0)-1,,COUNTIF(f_ingrédients,B51&amp;"*"),1),f_ingrédients)</formula1>
    </dataValidation>
    <dataValidation type="list" allowBlank="1" showInputMessage="1" sqref="B50 B5:B12 B19:B46">
      <formula1>IF(B5&lt;&gt;"",OFFSET(f_ingrédients,MATCH(B5&amp;"*",Liste_ingrédients,0)-1,,COUNTIF(f_ingrédients,B5&amp;"*"),1),f_ingrédients)</formula1>
    </dataValidation>
  </dataValidations>
  <pageMargins left="0.7" right="0.7" top="0.75" bottom="0.75" header="0.3" footer="0.3"/>
  <pageSetup paperSize="9" orientation="portrait" horizontalDpi="4294967293" verticalDpi="0" r:id="rId1"/>
  <tableParts count="2">
    <tablePart r:id="rId2"/>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R43"/>
  <sheetViews>
    <sheetView zoomScale="80" zoomScaleNormal="80" workbookViewId="0">
      <selection activeCell="D5" sqref="D5"/>
    </sheetView>
  </sheetViews>
  <sheetFormatPr baseColWidth="10" defaultRowHeight="14.4" x14ac:dyDescent="0.3"/>
  <cols>
    <col min="1" max="1" width="3.6640625" customWidth="1"/>
    <col min="2" max="2" width="40.6640625" customWidth="1"/>
    <col min="8" max="8" width="20.6640625" customWidth="1"/>
  </cols>
  <sheetData>
    <row r="1" spans="2:14" ht="16.2" customHeight="1" thickBot="1" x14ac:dyDescent="0.35"/>
    <row r="2" spans="2:14" ht="18" customHeight="1" thickBot="1" x14ac:dyDescent="0.35">
      <c r="B2" s="188" t="s">
        <v>24</v>
      </c>
      <c r="C2" s="189"/>
      <c r="D2" s="189"/>
      <c r="E2" s="189"/>
      <c r="F2" s="190"/>
      <c r="H2" s="201" t="s">
        <v>54</v>
      </c>
      <c r="I2" s="202"/>
      <c r="J2" s="202"/>
      <c r="K2" s="202"/>
      <c r="L2" s="202"/>
      <c r="M2" s="202"/>
      <c r="N2" s="203"/>
    </row>
    <row r="3" spans="2:14" ht="15" thickBot="1" x14ac:dyDescent="0.35">
      <c r="B3" s="191"/>
      <c r="C3" s="192"/>
      <c r="D3" s="193" t="s">
        <v>83</v>
      </c>
      <c r="E3" s="194"/>
      <c r="F3" s="195"/>
      <c r="H3" s="204"/>
      <c r="I3" s="205"/>
      <c r="J3" s="205"/>
      <c r="K3" s="205"/>
      <c r="L3" s="205"/>
      <c r="M3" s="205"/>
      <c r="N3" s="206"/>
    </row>
    <row r="4" spans="2:14" ht="16.2" thickBot="1" x14ac:dyDescent="0.35">
      <c r="B4" s="87" t="s">
        <v>0</v>
      </c>
      <c r="C4" s="88" t="s">
        <v>1</v>
      </c>
      <c r="D4" s="78" t="s">
        <v>65</v>
      </c>
      <c r="E4" s="78" t="s">
        <v>66</v>
      </c>
      <c r="F4" s="79" t="s">
        <v>27</v>
      </c>
      <c r="H4" s="204"/>
      <c r="I4" s="205"/>
      <c r="J4" s="205"/>
      <c r="K4" s="205"/>
      <c r="L4" s="205"/>
      <c r="M4" s="205"/>
      <c r="N4" s="206"/>
    </row>
    <row r="5" spans="2:14" x14ac:dyDescent="0.3">
      <c r="B5" s="106" t="s">
        <v>4</v>
      </c>
      <c r="C5" s="130" t="str">
        <f>VLOOKUP(T_CookieSG_cacahuètes34[[#This Row],[Ingrédients]],T_ingrédients[],3,0)</f>
        <v>g</v>
      </c>
      <c r="D5" s="133">
        <v>252</v>
      </c>
      <c r="E5" s="134">
        <v>336</v>
      </c>
      <c r="F5" s="133">
        <v>1008</v>
      </c>
      <c r="H5" s="204"/>
      <c r="I5" s="205"/>
      <c r="J5" s="205"/>
      <c r="K5" s="205"/>
      <c r="L5" s="205"/>
      <c r="M5" s="205"/>
      <c r="N5" s="206"/>
    </row>
    <row r="6" spans="2:14" x14ac:dyDescent="0.3">
      <c r="B6" s="99" t="s">
        <v>18</v>
      </c>
      <c r="C6" s="115" t="str">
        <f>VLOOKUP(T_CookieSG_cacahuètes34[[#This Row],[Ingrédients]],T_ingrédients[],3,0)</f>
        <v>g</v>
      </c>
      <c r="D6" s="135">
        <v>252</v>
      </c>
      <c r="E6" s="136">
        <v>336</v>
      </c>
      <c r="F6" s="135">
        <v>1008</v>
      </c>
      <c r="H6" s="204"/>
      <c r="I6" s="205"/>
      <c r="J6" s="205"/>
      <c r="K6" s="205"/>
      <c r="L6" s="205"/>
      <c r="M6" s="205"/>
      <c r="N6" s="206"/>
    </row>
    <row r="7" spans="2:14" x14ac:dyDescent="0.3">
      <c r="B7" s="100" t="s">
        <v>19</v>
      </c>
      <c r="C7" s="117" t="str">
        <f>VLOOKUP(T_CookieSG_cacahuètes34[[#This Row],[Ingrédients]],T_ingrédients[],3,0)</f>
        <v>g</v>
      </c>
      <c r="D7" s="135">
        <v>5.4</v>
      </c>
      <c r="E7" s="136">
        <v>7.2</v>
      </c>
      <c r="F7" s="135">
        <v>21.6</v>
      </c>
      <c r="H7" s="204"/>
      <c r="I7" s="205"/>
      <c r="J7" s="205"/>
      <c r="K7" s="205"/>
      <c r="L7" s="205"/>
      <c r="M7" s="205"/>
      <c r="N7" s="206"/>
    </row>
    <row r="8" spans="2:14" x14ac:dyDescent="0.3">
      <c r="B8" s="99" t="s">
        <v>9</v>
      </c>
      <c r="C8" s="115" t="str">
        <f>VLOOKUP(T_CookieSG_cacahuètes34[[#This Row],[Ingrédients]],T_ingrédients[],3,0)</f>
        <v>g</v>
      </c>
      <c r="D8" s="135">
        <v>189</v>
      </c>
      <c r="E8" s="136">
        <v>252</v>
      </c>
      <c r="F8" s="135">
        <v>756</v>
      </c>
      <c r="H8" s="204"/>
      <c r="I8" s="205"/>
      <c r="J8" s="205"/>
      <c r="K8" s="205"/>
      <c r="L8" s="205"/>
      <c r="M8" s="205"/>
      <c r="N8" s="206"/>
    </row>
    <row r="9" spans="2:14" x14ac:dyDescent="0.3">
      <c r="B9" s="100" t="s">
        <v>21</v>
      </c>
      <c r="C9" s="117" t="str">
        <f>VLOOKUP(T_CookieSG_cacahuètes34[[#This Row],[Ingrédients]],T_ingrédients[],3,0)</f>
        <v>g</v>
      </c>
      <c r="D9" s="135">
        <v>378</v>
      </c>
      <c r="E9" s="136">
        <v>504</v>
      </c>
      <c r="F9" s="135">
        <v>1512</v>
      </c>
      <c r="H9" s="204"/>
      <c r="I9" s="205"/>
      <c r="J9" s="205"/>
      <c r="K9" s="205"/>
      <c r="L9" s="205"/>
      <c r="M9" s="205"/>
      <c r="N9" s="206"/>
    </row>
    <row r="10" spans="2:14" x14ac:dyDescent="0.3">
      <c r="B10" s="99" t="s">
        <v>25</v>
      </c>
      <c r="C10" s="115" t="str">
        <f>VLOOKUP(T_CookieSG_cacahuètes34[[#This Row],[Ingrédients]],T_ingrédients[],3,0)</f>
        <v>g</v>
      </c>
      <c r="D10" s="135">
        <v>405</v>
      </c>
      <c r="E10" s="136">
        <v>540</v>
      </c>
      <c r="F10" s="135">
        <v>1620</v>
      </c>
      <c r="H10" s="204"/>
      <c r="I10" s="205"/>
      <c r="J10" s="205"/>
      <c r="K10" s="205"/>
      <c r="L10" s="205"/>
      <c r="M10" s="205"/>
      <c r="N10" s="206"/>
    </row>
    <row r="11" spans="2:14" x14ac:dyDescent="0.3">
      <c r="B11" s="107" t="s">
        <v>11</v>
      </c>
      <c r="C11" s="131" t="str">
        <f>VLOOKUP(T_CookieSG_cacahuètes34[[#This Row],[Ingrédients]],T_ingrédients[],3,0)</f>
        <v>g</v>
      </c>
      <c r="D11" s="135">
        <v>9</v>
      </c>
      <c r="E11" s="136">
        <v>12</v>
      </c>
      <c r="F11" s="135">
        <v>36</v>
      </c>
      <c r="H11" s="204"/>
      <c r="I11" s="205"/>
      <c r="J11" s="205"/>
      <c r="K11" s="205"/>
      <c r="L11" s="205"/>
      <c r="M11" s="205"/>
      <c r="N11" s="206"/>
    </row>
    <row r="12" spans="2:14" x14ac:dyDescent="0.3">
      <c r="B12" s="107" t="s">
        <v>26</v>
      </c>
      <c r="C12" s="131" t="e">
        <f>VLOOKUP(T_CookieSG_cacahuètes34[[#This Row],[Ingrédients]],T_ingrédients[],3,0)</f>
        <v>#N/A</v>
      </c>
      <c r="D12" s="135">
        <v>187</v>
      </c>
      <c r="E12" s="136">
        <v>250</v>
      </c>
      <c r="F12" s="135">
        <v>750</v>
      </c>
      <c r="H12" s="204"/>
      <c r="I12" s="205"/>
      <c r="J12" s="205"/>
      <c r="K12" s="205"/>
      <c r="L12" s="205"/>
      <c r="M12" s="205"/>
      <c r="N12" s="206"/>
    </row>
    <row r="13" spans="2:14" x14ac:dyDescent="0.3">
      <c r="B13" s="107" t="s">
        <v>51</v>
      </c>
      <c r="C13" s="132" t="e">
        <f>VLOOKUP(T_CookieSG_cacahuètes34[[#This Row],[Ingrédients]],T_ingrédients[],3,0)</f>
        <v>#N/A</v>
      </c>
      <c r="D13" s="137">
        <v>180</v>
      </c>
      <c r="E13" s="138">
        <v>240</v>
      </c>
      <c r="F13" s="137">
        <v>360</v>
      </c>
      <c r="H13" s="204"/>
      <c r="I13" s="205"/>
      <c r="J13" s="205"/>
      <c r="K13" s="205"/>
      <c r="L13" s="205"/>
      <c r="M13" s="205"/>
      <c r="N13" s="206"/>
    </row>
    <row r="14" spans="2:14" x14ac:dyDescent="0.3">
      <c r="B14" s="107" t="s">
        <v>26</v>
      </c>
      <c r="C14" s="131" t="e">
        <f>VLOOKUP(T_CookieSG_cacahuètes34[[#This Row],[Ingrédients]],T_ingrédients[],3,0)</f>
        <v>#N/A</v>
      </c>
      <c r="D14" s="135">
        <v>180</v>
      </c>
      <c r="E14" s="139">
        <v>240</v>
      </c>
      <c r="F14" s="135">
        <v>360</v>
      </c>
      <c r="H14" s="204"/>
      <c r="I14" s="205"/>
      <c r="J14" s="205"/>
      <c r="K14" s="205"/>
      <c r="L14" s="205"/>
      <c r="M14" s="205"/>
      <c r="N14" s="206"/>
    </row>
    <row r="15" spans="2:14" ht="15" thickBot="1" x14ac:dyDescent="0.35">
      <c r="B15" s="107" t="s">
        <v>40</v>
      </c>
      <c r="C15" s="132" t="str">
        <f>VLOOKUP(T_CookieSG_cacahuètes34[[#This Row],[Ingrédients]],T_ingrédients[],3,0)</f>
        <v>g</v>
      </c>
      <c r="D15" s="140">
        <v>14</v>
      </c>
      <c r="E15" s="141">
        <v>19</v>
      </c>
      <c r="F15" s="140">
        <v>29</v>
      </c>
      <c r="H15" s="204"/>
      <c r="I15" s="205"/>
      <c r="J15" s="205"/>
      <c r="K15" s="205"/>
      <c r="L15" s="205"/>
      <c r="M15" s="205"/>
      <c r="N15" s="206"/>
    </row>
    <row r="16" spans="2:14" ht="16.2" thickBot="1" x14ac:dyDescent="0.35">
      <c r="B16" s="108" t="s">
        <v>57</v>
      </c>
      <c r="C16" s="109" t="s">
        <v>14</v>
      </c>
      <c r="D16" s="110">
        <f>SUBTOTAL(109,T_CookieSG_cacahuètes34[1800])</f>
        <v>2051.4</v>
      </c>
      <c r="E16" s="104">
        <f>SUBTOTAL(109,T_CookieSG_cacahuètes34[2400])</f>
        <v>2736.2</v>
      </c>
      <c r="F16" s="105">
        <f>SUBTOTAL(109,T_CookieSG_cacahuètes34[1800*3])</f>
        <v>7460.6</v>
      </c>
      <c r="H16" s="207"/>
      <c r="I16" s="208"/>
      <c r="J16" s="208"/>
      <c r="K16" s="208"/>
      <c r="L16" s="208"/>
      <c r="M16" s="208"/>
      <c r="N16" s="209"/>
    </row>
    <row r="17" spans="1:18" ht="15" thickBot="1" x14ac:dyDescent="0.35">
      <c r="A17" s="57"/>
      <c r="B17" s="58"/>
      <c r="C17" s="59"/>
      <c r="D17" s="60"/>
      <c r="E17" s="60"/>
      <c r="F17" s="60"/>
      <c r="G17" s="61"/>
      <c r="H17" s="17"/>
      <c r="I17" s="17"/>
      <c r="J17" s="17"/>
      <c r="K17" s="17"/>
    </row>
    <row r="18" spans="1:18" x14ac:dyDescent="0.3">
      <c r="G18" s="17"/>
      <c r="H18" s="221" t="s">
        <v>46</v>
      </c>
      <c r="I18" s="222"/>
      <c r="J18" s="222"/>
      <c r="K18" s="222"/>
      <c r="L18" s="222"/>
      <c r="M18" s="222"/>
      <c r="N18" s="222"/>
      <c r="O18" s="223"/>
      <c r="P18" s="17"/>
      <c r="Q18" s="17"/>
      <c r="R18" s="17"/>
    </row>
    <row r="19" spans="1:18" ht="15" thickBot="1" x14ac:dyDescent="0.35">
      <c r="G19" s="17"/>
      <c r="H19" s="224"/>
      <c r="I19" s="225"/>
      <c r="J19" s="225"/>
      <c r="K19" s="225"/>
      <c r="L19" s="225"/>
      <c r="M19" s="225"/>
      <c r="N19" s="225"/>
      <c r="O19" s="226"/>
      <c r="P19" s="17"/>
      <c r="Q19" s="17"/>
      <c r="R19" s="17"/>
    </row>
    <row r="20" spans="1:18" x14ac:dyDescent="0.3">
      <c r="G20" s="17"/>
      <c r="H20" s="210" t="s">
        <v>0</v>
      </c>
      <c r="I20" s="212" t="s">
        <v>1</v>
      </c>
      <c r="J20" s="215" t="s">
        <v>47</v>
      </c>
      <c r="K20" s="216"/>
      <c r="L20" s="216"/>
      <c r="M20" s="216"/>
      <c r="N20" s="216"/>
      <c r="O20" s="217"/>
      <c r="P20" s="17"/>
      <c r="Q20" s="17"/>
      <c r="R20" s="17"/>
    </row>
    <row r="21" spans="1:18" ht="15" thickBot="1" x14ac:dyDescent="0.35">
      <c r="G21" s="18"/>
      <c r="H21" s="211"/>
      <c r="I21" s="213"/>
      <c r="J21" s="218"/>
      <c r="K21" s="219"/>
      <c r="L21" s="219"/>
      <c r="M21" s="219"/>
      <c r="N21" s="219"/>
      <c r="O21" s="220"/>
      <c r="P21" s="17"/>
      <c r="Q21" s="17"/>
      <c r="R21" s="17"/>
    </row>
    <row r="22" spans="1:18" ht="14.4" customHeight="1" thickBot="1" x14ac:dyDescent="0.35">
      <c r="G22" s="19"/>
      <c r="H22" s="211"/>
      <c r="I22" s="214"/>
      <c r="J22" s="5">
        <v>1000</v>
      </c>
      <c r="K22" s="51">
        <v>1800</v>
      </c>
      <c r="L22" s="4">
        <v>2400</v>
      </c>
      <c r="M22" s="5" t="s">
        <v>48</v>
      </c>
      <c r="N22" s="5" t="s">
        <v>27</v>
      </c>
      <c r="O22" s="47" t="s">
        <v>49</v>
      </c>
      <c r="P22" s="17"/>
      <c r="Q22" s="17"/>
      <c r="R22" s="17"/>
    </row>
    <row r="23" spans="1:18" ht="14.4" customHeight="1" x14ac:dyDescent="0.3">
      <c r="G23" s="19"/>
      <c r="H23" s="26" t="s">
        <v>4</v>
      </c>
      <c r="I23" s="36" t="s">
        <v>14</v>
      </c>
      <c r="J23" s="37">
        <v>140</v>
      </c>
      <c r="K23" s="38">
        <f t="shared" ref="K23:K33" si="0">J23*K22/J22</f>
        <v>252</v>
      </c>
      <c r="L23" s="39">
        <f t="shared" ref="L23:L25" si="1">J23*L22/J22</f>
        <v>336</v>
      </c>
      <c r="M23" s="7">
        <f>K23*2</f>
        <v>504</v>
      </c>
      <c r="N23" s="10">
        <f>L23*3</f>
        <v>1008</v>
      </c>
      <c r="O23" s="48">
        <f>L23*2</f>
        <v>672</v>
      </c>
      <c r="P23" s="17"/>
      <c r="Q23" s="17"/>
      <c r="R23" s="17"/>
    </row>
    <row r="24" spans="1:18" ht="14.4" customHeight="1" x14ac:dyDescent="0.3">
      <c r="G24" s="19"/>
      <c r="H24" s="3" t="s">
        <v>18</v>
      </c>
      <c r="I24" s="1" t="s">
        <v>14</v>
      </c>
      <c r="J24" s="37">
        <v>140</v>
      </c>
      <c r="K24" s="40">
        <f t="shared" si="0"/>
        <v>252</v>
      </c>
      <c r="L24" s="41">
        <f t="shared" si="1"/>
        <v>336</v>
      </c>
      <c r="M24" s="10">
        <f t="shared" ref="M24:M33" si="2">K24*2</f>
        <v>504</v>
      </c>
      <c r="N24" s="10">
        <f t="shared" ref="N24:N33" si="3">L24*3</f>
        <v>1008</v>
      </c>
      <c r="O24" s="48">
        <f t="shared" ref="O24:O33" si="4">L24*2</f>
        <v>672</v>
      </c>
      <c r="P24" s="17"/>
      <c r="Q24" s="17"/>
      <c r="R24" s="17"/>
    </row>
    <row r="25" spans="1:18" ht="14.4" customHeight="1" x14ac:dyDescent="0.3">
      <c r="G25" s="19"/>
      <c r="H25" s="3" t="s">
        <v>19</v>
      </c>
      <c r="I25" s="1" t="s">
        <v>14</v>
      </c>
      <c r="J25" s="42">
        <v>3</v>
      </c>
      <c r="K25" s="43">
        <f t="shared" si="0"/>
        <v>5.4</v>
      </c>
      <c r="L25" s="44">
        <f t="shared" si="1"/>
        <v>7.2</v>
      </c>
      <c r="M25" s="12">
        <f t="shared" si="2"/>
        <v>10.8</v>
      </c>
      <c r="N25" s="12">
        <f t="shared" si="3"/>
        <v>21.6</v>
      </c>
      <c r="O25" s="49">
        <f t="shared" si="4"/>
        <v>14.4</v>
      </c>
      <c r="P25" s="17"/>
      <c r="Q25" s="17"/>
      <c r="R25" s="17"/>
    </row>
    <row r="26" spans="1:18" ht="14.4" customHeight="1" x14ac:dyDescent="0.3">
      <c r="G26" s="19"/>
      <c r="H26" s="3" t="s">
        <v>9</v>
      </c>
      <c r="I26" s="1" t="s">
        <v>14</v>
      </c>
      <c r="J26" s="37">
        <v>105</v>
      </c>
      <c r="K26" s="40">
        <f>J26*K25/J25</f>
        <v>189</v>
      </c>
      <c r="L26" s="41">
        <f>J26*L25/J25</f>
        <v>252</v>
      </c>
      <c r="M26" s="10">
        <f t="shared" si="2"/>
        <v>378</v>
      </c>
      <c r="N26" s="10">
        <f t="shared" si="3"/>
        <v>756</v>
      </c>
      <c r="O26" s="48">
        <f t="shared" si="4"/>
        <v>504</v>
      </c>
      <c r="P26" s="17"/>
      <c r="Q26" s="17"/>
      <c r="R26" s="17"/>
    </row>
    <row r="27" spans="1:18" ht="14.4" customHeight="1" x14ac:dyDescent="0.3">
      <c r="G27" s="19"/>
      <c r="H27" s="3"/>
      <c r="I27" s="1"/>
      <c r="J27" s="37"/>
      <c r="K27" s="40"/>
      <c r="L27" s="41"/>
      <c r="M27" s="10"/>
      <c r="N27" s="10"/>
      <c r="O27" s="48"/>
      <c r="P27" s="17"/>
      <c r="Q27" s="17"/>
      <c r="R27" s="17"/>
    </row>
    <row r="28" spans="1:18" ht="14.4" customHeight="1" x14ac:dyDescent="0.3">
      <c r="G28" s="19"/>
      <c r="H28" s="3"/>
      <c r="I28" s="1"/>
      <c r="J28" s="37"/>
      <c r="K28" s="40"/>
      <c r="L28" s="41"/>
      <c r="M28" s="10"/>
      <c r="N28" s="10"/>
      <c r="O28" s="48"/>
      <c r="P28" s="17"/>
      <c r="Q28" s="17"/>
      <c r="R28" s="17"/>
    </row>
    <row r="29" spans="1:18" ht="14.4" customHeight="1" x14ac:dyDescent="0.3">
      <c r="G29" s="22"/>
      <c r="H29" s="3" t="s">
        <v>21</v>
      </c>
      <c r="I29" s="1" t="s">
        <v>14</v>
      </c>
      <c r="J29" s="37">
        <v>210</v>
      </c>
      <c r="K29" s="40">
        <f>J29*K26/J26</f>
        <v>378</v>
      </c>
      <c r="L29" s="41">
        <f>J29*L26/J26</f>
        <v>504</v>
      </c>
      <c r="M29" s="10">
        <f t="shared" si="2"/>
        <v>756</v>
      </c>
      <c r="N29" s="10">
        <f t="shared" si="3"/>
        <v>1512</v>
      </c>
      <c r="O29" s="48">
        <f t="shared" si="4"/>
        <v>1008</v>
      </c>
      <c r="P29" s="17"/>
      <c r="Q29" s="17"/>
      <c r="R29" s="17"/>
    </row>
    <row r="30" spans="1:18" ht="14.4" customHeight="1" x14ac:dyDescent="0.3">
      <c r="G30" s="22"/>
      <c r="H30" s="3"/>
      <c r="I30" s="1"/>
      <c r="J30" s="37"/>
      <c r="K30" s="40"/>
      <c r="L30" s="41"/>
      <c r="M30" s="10"/>
      <c r="N30" s="10"/>
      <c r="O30" s="48"/>
      <c r="P30" s="17"/>
      <c r="Q30" s="17"/>
      <c r="R30" s="17"/>
    </row>
    <row r="31" spans="1:18" ht="14.4" customHeight="1" x14ac:dyDescent="0.3">
      <c r="G31" s="19"/>
      <c r="H31" s="3" t="s">
        <v>25</v>
      </c>
      <c r="I31" s="1" t="s">
        <v>14</v>
      </c>
      <c r="J31" s="37">
        <v>225</v>
      </c>
      <c r="K31" s="40">
        <f>J31*K29/J29</f>
        <v>405</v>
      </c>
      <c r="L31" s="41">
        <f>J31*L29/J29</f>
        <v>540</v>
      </c>
      <c r="M31" s="10">
        <f t="shared" si="2"/>
        <v>810</v>
      </c>
      <c r="N31" s="10">
        <f t="shared" si="3"/>
        <v>1620</v>
      </c>
      <c r="O31" s="48">
        <f t="shared" si="4"/>
        <v>1080</v>
      </c>
      <c r="P31" s="17"/>
      <c r="Q31" s="17"/>
      <c r="R31" s="17"/>
    </row>
    <row r="32" spans="1:18" ht="14.4" customHeight="1" x14ac:dyDescent="0.3">
      <c r="G32" s="19"/>
      <c r="H32" s="3" t="s">
        <v>11</v>
      </c>
      <c r="I32" s="1" t="s">
        <v>14</v>
      </c>
      <c r="J32" s="42">
        <v>5</v>
      </c>
      <c r="K32" s="43">
        <f>J32*K31/J31</f>
        <v>9</v>
      </c>
      <c r="L32" s="44">
        <f>J32*L31/J31</f>
        <v>12</v>
      </c>
      <c r="M32" s="12">
        <f t="shared" si="2"/>
        <v>18</v>
      </c>
      <c r="N32" s="12">
        <f t="shared" si="3"/>
        <v>36</v>
      </c>
      <c r="O32" s="49">
        <f t="shared" si="4"/>
        <v>24</v>
      </c>
      <c r="P32" s="17"/>
      <c r="Q32" s="17"/>
      <c r="R32" s="17"/>
    </row>
    <row r="33" spans="2:18" ht="14.4" customHeight="1" thickBot="1" x14ac:dyDescent="0.35">
      <c r="G33" s="23"/>
      <c r="H33" s="27" t="s">
        <v>26</v>
      </c>
      <c r="I33" s="1" t="s">
        <v>14</v>
      </c>
      <c r="J33" s="37">
        <v>104</v>
      </c>
      <c r="K33" s="40">
        <f t="shared" si="0"/>
        <v>187.2</v>
      </c>
      <c r="L33" s="45">
        <v>250</v>
      </c>
      <c r="M33" s="13">
        <f t="shared" si="2"/>
        <v>374.4</v>
      </c>
      <c r="N33" s="10">
        <f t="shared" si="3"/>
        <v>750</v>
      </c>
      <c r="O33" s="48">
        <f t="shared" si="4"/>
        <v>500</v>
      </c>
      <c r="P33" s="17"/>
      <c r="Q33" s="17"/>
      <c r="R33" s="17"/>
    </row>
    <row r="34" spans="2:18" ht="14.4" customHeight="1" thickBot="1" x14ac:dyDescent="0.35">
      <c r="H34" s="46" t="s">
        <v>15</v>
      </c>
      <c r="I34" s="5" t="s">
        <v>14</v>
      </c>
      <c r="J34" s="16">
        <f t="shared" ref="J34:O34" si="5">SUM(J23:J33)</f>
        <v>932</v>
      </c>
      <c r="K34" s="16">
        <f t="shared" si="5"/>
        <v>1677.6000000000001</v>
      </c>
      <c r="L34" s="15">
        <f t="shared" si="5"/>
        <v>2237.1999999999998</v>
      </c>
      <c r="M34" s="15">
        <f t="shared" si="5"/>
        <v>3355.2000000000003</v>
      </c>
      <c r="N34" s="16">
        <f t="shared" si="5"/>
        <v>6711.6</v>
      </c>
      <c r="O34" s="16">
        <f t="shared" si="5"/>
        <v>4474.3999999999996</v>
      </c>
      <c r="P34" s="17"/>
      <c r="Q34" s="17"/>
      <c r="R34" s="17"/>
    </row>
    <row r="35" spans="2:18" x14ac:dyDescent="0.3">
      <c r="B35" s="25"/>
      <c r="C35" s="18"/>
      <c r="D35" s="23"/>
      <c r="E35" s="23"/>
      <c r="F35" s="23"/>
      <c r="H35" s="215" t="s">
        <v>50</v>
      </c>
      <c r="I35" s="216"/>
      <c r="J35" s="216"/>
      <c r="K35" s="216"/>
      <c r="L35" s="216"/>
      <c r="M35" s="216"/>
      <c r="N35" s="216"/>
      <c r="O35" s="217"/>
      <c r="P35" s="17"/>
      <c r="Q35" s="17"/>
      <c r="R35" s="17"/>
    </row>
    <row r="36" spans="2:18" ht="15" thickBot="1" x14ac:dyDescent="0.35">
      <c r="H36" s="218"/>
      <c r="I36" s="219"/>
      <c r="J36" s="219"/>
      <c r="K36" s="219"/>
      <c r="L36" s="219"/>
      <c r="M36" s="219"/>
      <c r="N36" s="219"/>
      <c r="O36" s="220"/>
      <c r="P36" s="17"/>
      <c r="Q36" s="17"/>
      <c r="R36" s="17"/>
    </row>
    <row r="37" spans="2:18" x14ac:dyDescent="0.3">
      <c r="H37" s="210" t="s">
        <v>0</v>
      </c>
      <c r="I37" s="212" t="s">
        <v>1</v>
      </c>
      <c r="J37" s="215" t="s">
        <v>47</v>
      </c>
      <c r="K37" s="216"/>
      <c r="L37" s="216"/>
      <c r="M37" s="216"/>
      <c r="N37" s="216"/>
      <c r="O37" s="217"/>
      <c r="P37" s="17"/>
      <c r="Q37" s="17"/>
      <c r="R37" s="17"/>
    </row>
    <row r="38" spans="2:18" ht="15" thickBot="1" x14ac:dyDescent="0.35">
      <c r="H38" s="211"/>
      <c r="I38" s="213"/>
      <c r="J38" s="218"/>
      <c r="K38" s="219"/>
      <c r="L38" s="219"/>
      <c r="M38" s="219"/>
      <c r="N38" s="219"/>
      <c r="O38" s="220"/>
      <c r="P38" s="17"/>
      <c r="Q38" s="17"/>
      <c r="R38" s="17"/>
    </row>
    <row r="39" spans="2:18" ht="15" thickBot="1" x14ac:dyDescent="0.35">
      <c r="H39" s="211"/>
      <c r="I39" s="214"/>
      <c r="J39" s="5">
        <v>1000</v>
      </c>
      <c r="K39" s="51">
        <v>1800</v>
      </c>
      <c r="L39" s="4">
        <v>2400</v>
      </c>
      <c r="M39" s="5" t="s">
        <v>48</v>
      </c>
      <c r="N39" s="5" t="s">
        <v>27</v>
      </c>
      <c r="O39" s="47" t="s">
        <v>49</v>
      </c>
      <c r="P39" s="18"/>
      <c r="Q39" s="17"/>
      <c r="R39" s="17"/>
    </row>
    <row r="40" spans="2:18" x14ac:dyDescent="0.3">
      <c r="H40" s="26" t="s">
        <v>51</v>
      </c>
      <c r="I40" s="36" t="s">
        <v>14</v>
      </c>
      <c r="J40" s="37">
        <v>100</v>
      </c>
      <c r="K40" s="6">
        <f>J40*K39/J39</f>
        <v>180</v>
      </c>
      <c r="L40" s="39">
        <f>J40*L39/J39</f>
        <v>240</v>
      </c>
      <c r="M40" s="10">
        <f>K40*2</f>
        <v>360</v>
      </c>
      <c r="N40" s="41">
        <f>K40*3</f>
        <v>540</v>
      </c>
      <c r="O40" s="48">
        <f>L40*2</f>
        <v>480</v>
      </c>
      <c r="P40" s="20"/>
      <c r="Q40" s="1"/>
      <c r="R40" s="52"/>
    </row>
    <row r="41" spans="2:18" x14ac:dyDescent="0.3">
      <c r="H41" s="3" t="s">
        <v>26</v>
      </c>
      <c r="I41" s="1" t="s">
        <v>14</v>
      </c>
      <c r="J41" s="37">
        <v>100</v>
      </c>
      <c r="K41" s="9">
        <v>180</v>
      </c>
      <c r="L41" s="41">
        <v>240</v>
      </c>
      <c r="M41" s="10">
        <f>K41*2</f>
        <v>360</v>
      </c>
      <c r="N41" s="41">
        <f>K41*3</f>
        <v>540</v>
      </c>
      <c r="O41" s="48">
        <f>L41*2</f>
        <v>480</v>
      </c>
      <c r="P41" s="20"/>
      <c r="Q41" s="1"/>
      <c r="R41" s="52"/>
    </row>
    <row r="42" spans="2:18" ht="15" thickBot="1" x14ac:dyDescent="0.35">
      <c r="H42" s="3" t="s">
        <v>40</v>
      </c>
      <c r="I42" s="1" t="s">
        <v>14</v>
      </c>
      <c r="J42" s="37">
        <v>8</v>
      </c>
      <c r="K42" s="9">
        <f>J42*K41/J41</f>
        <v>14.4</v>
      </c>
      <c r="L42" s="41">
        <f>J42*L41/J41</f>
        <v>19.2</v>
      </c>
      <c r="M42" s="10">
        <f>K42*2</f>
        <v>28.8</v>
      </c>
      <c r="N42" s="41">
        <f>K42*3</f>
        <v>43.2</v>
      </c>
      <c r="O42" s="48">
        <f>L42*2</f>
        <v>38.4</v>
      </c>
      <c r="P42" s="20"/>
      <c r="Q42" s="1"/>
      <c r="R42" s="52"/>
    </row>
    <row r="43" spans="2:18" ht="15" thickBot="1" x14ac:dyDescent="0.35">
      <c r="H43" s="14" t="s">
        <v>15</v>
      </c>
      <c r="I43" s="5" t="s">
        <v>14</v>
      </c>
      <c r="J43" s="50">
        <f t="shared" ref="J43:O43" si="6">SUM(J40:J42)</f>
        <v>208</v>
      </c>
      <c r="K43" s="50">
        <f t="shared" si="6"/>
        <v>374.4</v>
      </c>
      <c r="L43" s="16">
        <f t="shared" si="6"/>
        <v>499.2</v>
      </c>
      <c r="M43" s="16">
        <f t="shared" si="6"/>
        <v>748.8</v>
      </c>
      <c r="N43" s="16">
        <f t="shared" si="6"/>
        <v>1123.2</v>
      </c>
      <c r="O43" s="16">
        <f t="shared" si="6"/>
        <v>998.4</v>
      </c>
      <c r="P43" s="23"/>
      <c r="Q43" s="18"/>
      <c r="R43" s="53"/>
    </row>
  </sheetData>
  <mergeCells count="12">
    <mergeCell ref="B2:F2"/>
    <mergeCell ref="B3:C3"/>
    <mergeCell ref="D3:F3"/>
    <mergeCell ref="H2:N16"/>
    <mergeCell ref="H37:H39"/>
    <mergeCell ref="I37:I39"/>
    <mergeCell ref="J37:O38"/>
    <mergeCell ref="H35:O36"/>
    <mergeCell ref="H18:O19"/>
    <mergeCell ref="J20:O21"/>
    <mergeCell ref="H20:H22"/>
    <mergeCell ref="I20:I22"/>
  </mergeCells>
  <dataValidations count="1">
    <dataValidation type="list" allowBlank="1" showInputMessage="1" sqref="B5:B15">
      <formula1>IF(B5&lt;&gt;"",OFFSET(f_ingrédients,MATCH(B5&amp;"*",Liste_ingrédients,0)-1,,COUNTIF(f_ingrédients,B5&amp;"*"),1),f_ingrédients)</formula1>
    </dataValidation>
  </dataValidation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M27"/>
  <sheetViews>
    <sheetView zoomScale="80" zoomScaleNormal="80" workbookViewId="0">
      <selection activeCell="E21" sqref="E21"/>
    </sheetView>
  </sheetViews>
  <sheetFormatPr baseColWidth="10" defaultRowHeight="14.4" x14ac:dyDescent="0.3"/>
  <cols>
    <col min="1" max="1" width="3.6640625" customWidth="1"/>
    <col min="2" max="2" width="40.6640625" customWidth="1"/>
  </cols>
  <sheetData>
    <row r="1" spans="2:13" ht="16.2" customHeight="1" thickBot="1" x14ac:dyDescent="0.35"/>
    <row r="2" spans="2:13" ht="18" customHeight="1" thickBot="1" x14ac:dyDescent="0.35">
      <c r="B2" s="188" t="s">
        <v>33</v>
      </c>
      <c r="C2" s="189"/>
      <c r="D2" s="189"/>
      <c r="E2" s="189"/>
      <c r="F2" s="190"/>
      <c r="H2" s="201" t="s">
        <v>67</v>
      </c>
      <c r="I2" s="202"/>
      <c r="J2" s="202"/>
      <c r="K2" s="202"/>
      <c r="L2" s="202"/>
      <c r="M2" s="203"/>
    </row>
    <row r="3" spans="2:13" ht="15" thickBot="1" x14ac:dyDescent="0.35">
      <c r="B3" s="191"/>
      <c r="C3" s="192"/>
      <c r="D3" s="193" t="s">
        <v>82</v>
      </c>
      <c r="E3" s="194"/>
      <c r="F3" s="195"/>
      <c r="H3" s="204"/>
      <c r="I3" s="205"/>
      <c r="J3" s="205"/>
      <c r="K3" s="205"/>
      <c r="L3" s="205"/>
      <c r="M3" s="206"/>
    </row>
    <row r="4" spans="2:13" ht="16.2" thickBot="1" x14ac:dyDescent="0.35">
      <c r="B4" s="87" t="s">
        <v>0</v>
      </c>
      <c r="C4" s="112" t="s">
        <v>1</v>
      </c>
      <c r="D4" s="89" t="s">
        <v>61</v>
      </c>
      <c r="E4" s="89" t="s">
        <v>62</v>
      </c>
      <c r="F4" s="89" t="s">
        <v>23</v>
      </c>
      <c r="H4" s="204"/>
      <c r="I4" s="205"/>
      <c r="J4" s="205"/>
      <c r="K4" s="205"/>
      <c r="L4" s="205"/>
      <c r="M4" s="206"/>
    </row>
    <row r="5" spans="2:13" x14ac:dyDescent="0.3">
      <c r="B5" s="111" t="s">
        <v>17</v>
      </c>
      <c r="C5" s="113" t="str">
        <f>VLOOKUP(T_CookieSG_cacahuètes37[[#This Row],[Ingrédients]],T_ingrédients[],3,0)</f>
        <v>g</v>
      </c>
      <c r="D5" s="142">
        <v>571</v>
      </c>
      <c r="E5" s="142">
        <v>825</v>
      </c>
      <c r="F5" s="143">
        <v>1650</v>
      </c>
      <c r="H5" s="204"/>
      <c r="I5" s="205"/>
      <c r="J5" s="205"/>
      <c r="K5" s="205"/>
      <c r="L5" s="205"/>
      <c r="M5" s="206"/>
    </row>
    <row r="6" spans="2:13" x14ac:dyDescent="0.3">
      <c r="B6" s="114" t="s">
        <v>18</v>
      </c>
      <c r="C6" s="113" t="str">
        <f>VLOOKUP(T_CookieSG_cacahuètes37[[#This Row],[Ingrédients]],T_ingrédients[],3,0)</f>
        <v>g</v>
      </c>
      <c r="D6" s="144">
        <v>228</v>
      </c>
      <c r="E6" s="144">
        <v>330</v>
      </c>
      <c r="F6" s="145">
        <v>660</v>
      </c>
      <c r="H6" s="204"/>
      <c r="I6" s="205"/>
      <c r="J6" s="205"/>
      <c r="K6" s="205"/>
      <c r="L6" s="205"/>
      <c r="M6" s="206"/>
    </row>
    <row r="7" spans="2:13" x14ac:dyDescent="0.3">
      <c r="B7" s="114" t="s">
        <v>19</v>
      </c>
      <c r="C7" s="113" t="str">
        <f>VLOOKUP(T_CookieSG_cacahuètes37[[#This Row],[Ingrédients]],T_ingrédients[],3,0)</f>
        <v>g</v>
      </c>
      <c r="D7" s="144">
        <v>0.7</v>
      </c>
      <c r="E7" s="144">
        <v>1</v>
      </c>
      <c r="F7" s="145">
        <v>2</v>
      </c>
      <c r="H7" s="204"/>
      <c r="I7" s="205"/>
      <c r="J7" s="205"/>
      <c r="K7" s="205"/>
      <c r="L7" s="205"/>
      <c r="M7" s="206"/>
    </row>
    <row r="8" spans="2:13" x14ac:dyDescent="0.3">
      <c r="B8" s="114" t="s">
        <v>9</v>
      </c>
      <c r="C8" s="113" t="str">
        <f>VLOOKUP(T_CookieSG_cacahuètes37[[#This Row],[Ingrédients]],T_ingrédients[],3,0)</f>
        <v>g</v>
      </c>
      <c r="D8" s="144">
        <v>127</v>
      </c>
      <c r="E8" s="144">
        <v>184</v>
      </c>
      <c r="F8" s="145">
        <v>368</v>
      </c>
      <c r="H8" s="204"/>
      <c r="I8" s="205"/>
      <c r="J8" s="205"/>
      <c r="K8" s="205"/>
      <c r="L8" s="205"/>
      <c r="M8" s="206"/>
    </row>
    <row r="9" spans="2:13" x14ac:dyDescent="0.3">
      <c r="B9" s="114" t="s">
        <v>20</v>
      </c>
      <c r="C9" s="113" t="str">
        <f>VLOOKUP(T_CookieSG_cacahuètes37[[#This Row],[Ingrédients]],T_ingrédients[],3,0)</f>
        <v>g</v>
      </c>
      <c r="D9" s="144">
        <v>20</v>
      </c>
      <c r="E9" s="144">
        <v>29</v>
      </c>
      <c r="F9" s="145">
        <v>58</v>
      </c>
      <c r="H9" s="204"/>
      <c r="I9" s="205"/>
      <c r="J9" s="205"/>
      <c r="K9" s="205"/>
      <c r="L9" s="205"/>
      <c r="M9" s="206"/>
    </row>
    <row r="10" spans="2:13" x14ac:dyDescent="0.3">
      <c r="B10" s="114" t="s">
        <v>21</v>
      </c>
      <c r="C10" s="113" t="str">
        <f>VLOOKUP(T_CookieSG_cacahuètes37[[#This Row],[Ingrédients]],T_ingrédients[],3,0)</f>
        <v>g</v>
      </c>
      <c r="D10" s="144">
        <v>343</v>
      </c>
      <c r="E10" s="144">
        <v>495</v>
      </c>
      <c r="F10" s="145">
        <v>990</v>
      </c>
      <c r="H10" s="204"/>
      <c r="I10" s="205"/>
      <c r="J10" s="205"/>
      <c r="K10" s="205"/>
      <c r="L10" s="205"/>
      <c r="M10" s="206"/>
    </row>
    <row r="11" spans="2:13" x14ac:dyDescent="0.3">
      <c r="B11" s="114" t="s">
        <v>28</v>
      </c>
      <c r="C11" s="113" t="e">
        <f>VLOOKUP(T_CookieSG_cacahuètes37[[#This Row],[Ingrédients]],T_ingrédients[],3,0)</f>
        <v>#N/A</v>
      </c>
      <c r="D11" s="144">
        <v>1</v>
      </c>
      <c r="E11" s="144">
        <v>1.5</v>
      </c>
      <c r="F11" s="145">
        <v>3</v>
      </c>
      <c r="H11" s="204"/>
      <c r="I11" s="205"/>
      <c r="J11" s="205"/>
      <c r="K11" s="205"/>
      <c r="L11" s="205"/>
      <c r="M11" s="206"/>
    </row>
    <row r="12" spans="2:13" ht="15" thickBot="1" x14ac:dyDescent="0.35">
      <c r="B12" s="114" t="s">
        <v>22</v>
      </c>
      <c r="C12" s="116" t="str">
        <f>VLOOKUP(T_CookieSG_cacahuètes37[[#This Row],[Ingrédients]],T_ingrédients[],3,0)</f>
        <v>g</v>
      </c>
      <c r="D12" s="144">
        <v>24</v>
      </c>
      <c r="E12" s="144">
        <v>34</v>
      </c>
      <c r="F12" s="145">
        <v>68</v>
      </c>
      <c r="H12" s="204"/>
      <c r="I12" s="205"/>
      <c r="J12" s="205"/>
      <c r="K12" s="205"/>
      <c r="L12" s="205"/>
      <c r="M12" s="206"/>
    </row>
    <row r="13" spans="2:13" ht="16.2" thickBot="1" x14ac:dyDescent="0.35">
      <c r="B13" s="102" t="s">
        <v>57</v>
      </c>
      <c r="C13" s="103" t="s">
        <v>14</v>
      </c>
      <c r="D13" s="104">
        <f>SUBTOTAL(109,T_CookieSG_cacahuètes37[18])</f>
        <v>1314.7</v>
      </c>
      <c r="E13" s="104">
        <f>SUBTOTAL(109,T_CookieSG_cacahuètes37[26])</f>
        <v>1899.5</v>
      </c>
      <c r="F13" s="105">
        <f>SUBTOTAL(109,T_CookieSG_cacahuètes37[26*2])</f>
        <v>3799</v>
      </c>
      <c r="H13" s="207"/>
      <c r="I13" s="208"/>
      <c r="J13" s="208"/>
      <c r="K13" s="208"/>
      <c r="L13" s="208"/>
      <c r="M13" s="209"/>
    </row>
    <row r="14" spans="2:13" x14ac:dyDescent="0.3">
      <c r="G14" s="17"/>
      <c r="H14" s="17"/>
      <c r="I14" s="17"/>
      <c r="J14" s="17"/>
      <c r="K14" s="17"/>
    </row>
    <row r="15" spans="2:13" x14ac:dyDescent="0.3">
      <c r="G15" s="17"/>
      <c r="H15" s="17"/>
      <c r="I15" s="17"/>
      <c r="J15" s="17"/>
      <c r="K15" s="17"/>
    </row>
    <row r="16" spans="2:13" x14ac:dyDescent="0.3">
      <c r="G16" s="17"/>
      <c r="H16" s="17"/>
      <c r="I16" s="17"/>
      <c r="J16" s="17"/>
      <c r="K16" s="17"/>
    </row>
    <row r="17" spans="7:11" x14ac:dyDescent="0.3">
      <c r="G17" s="17"/>
      <c r="H17" s="17"/>
      <c r="I17" s="17"/>
      <c r="J17" s="17"/>
      <c r="K17" s="17"/>
    </row>
    <row r="18" spans="7:11" x14ac:dyDescent="0.3">
      <c r="G18" s="18"/>
      <c r="H18" s="18"/>
      <c r="I18" s="18"/>
      <c r="J18" s="17"/>
      <c r="K18" s="17"/>
    </row>
    <row r="19" spans="7:11" x14ac:dyDescent="0.3">
      <c r="G19" s="19"/>
      <c r="H19" s="19"/>
      <c r="I19" s="20"/>
      <c r="J19" s="1"/>
      <c r="K19" s="21"/>
    </row>
    <row r="20" spans="7:11" x14ac:dyDescent="0.3">
      <c r="G20" s="19"/>
      <c r="H20" s="19"/>
      <c r="I20" s="20"/>
      <c r="J20" s="1"/>
      <c r="K20" s="21"/>
    </row>
    <row r="21" spans="7:11" x14ac:dyDescent="0.3">
      <c r="G21" s="19"/>
      <c r="H21" s="19"/>
      <c r="I21" s="20"/>
      <c r="J21" s="1"/>
      <c r="K21" s="21"/>
    </row>
    <row r="22" spans="7:11" x14ac:dyDescent="0.3">
      <c r="G22" s="19"/>
      <c r="H22" s="19"/>
      <c r="I22" s="20"/>
      <c r="J22" s="1"/>
      <c r="K22" s="21"/>
    </row>
    <row r="23" spans="7:11" x14ac:dyDescent="0.3">
      <c r="G23" s="19"/>
      <c r="H23" s="19"/>
      <c r="I23" s="20"/>
      <c r="J23" s="1"/>
      <c r="K23" s="21"/>
    </row>
    <row r="24" spans="7:11" x14ac:dyDescent="0.3">
      <c r="G24" s="22"/>
      <c r="H24" s="19"/>
      <c r="I24" s="20"/>
      <c r="J24" s="1"/>
      <c r="K24" s="21"/>
    </row>
    <row r="25" spans="7:11" x14ac:dyDescent="0.3">
      <c r="G25" s="19"/>
      <c r="H25" s="19"/>
      <c r="I25" s="20"/>
      <c r="J25" s="1"/>
      <c r="K25" s="21"/>
    </row>
    <row r="26" spans="7:11" x14ac:dyDescent="0.3">
      <c r="G26" s="19"/>
      <c r="H26" s="22"/>
      <c r="I26" s="20"/>
      <c r="J26" s="1"/>
      <c r="K26" s="21"/>
    </row>
    <row r="27" spans="7:11" x14ac:dyDescent="0.3">
      <c r="G27" s="23"/>
      <c r="H27" s="23"/>
      <c r="I27" s="23"/>
      <c r="J27" s="23"/>
      <c r="K27" s="23"/>
    </row>
  </sheetData>
  <mergeCells count="4">
    <mergeCell ref="H2:M13"/>
    <mergeCell ref="B2:F2"/>
    <mergeCell ref="B3:C3"/>
    <mergeCell ref="D3:F3"/>
  </mergeCells>
  <dataValidations count="1">
    <dataValidation type="list" allowBlank="1" showInputMessage="1" sqref="B5:B12">
      <formula1>IF(B5&lt;&gt;"",OFFSET(f_ingrédients,MATCH(B5&amp;"*",Liste_ingrédients,0)-1,,COUNTIF(f_ingrédients,B5&amp;"*"),1),f_ingrédients)</formula1>
    </dataValidation>
  </dataValidations>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I27"/>
  <sheetViews>
    <sheetView zoomScale="70" zoomScaleNormal="70" workbookViewId="0">
      <selection activeCell="B3" sqref="B3"/>
    </sheetView>
  </sheetViews>
  <sheetFormatPr baseColWidth="10" defaultRowHeight="14.4" x14ac:dyDescent="0.3"/>
  <cols>
    <col min="1" max="1" width="3.6640625" customWidth="1"/>
    <col min="2" max="2" width="21.21875" customWidth="1"/>
    <col min="3" max="3" width="20.6640625" customWidth="1"/>
    <col min="4" max="4" width="45.6640625" customWidth="1"/>
    <col min="5" max="5" width="23.77734375" customWidth="1"/>
    <col min="6" max="6" width="10.77734375" customWidth="1"/>
    <col min="7" max="7" width="20.6640625" customWidth="1"/>
    <col min="8" max="8" width="45.6640625" customWidth="1"/>
    <col min="9" max="9" width="20.6640625" customWidth="1"/>
  </cols>
  <sheetData>
    <row r="1" spans="2:9" ht="16.2" customHeight="1" thickBot="1" x14ac:dyDescent="0.35"/>
    <row r="2" spans="2:9" ht="19.95" customHeight="1" thickBot="1" x14ac:dyDescent="0.4">
      <c r="B2" s="233" t="s">
        <v>70</v>
      </c>
      <c r="C2" s="234"/>
      <c r="D2" s="234"/>
      <c r="E2" s="235"/>
      <c r="G2" s="227" t="s">
        <v>55</v>
      </c>
      <c r="H2" s="228"/>
      <c r="I2" s="69"/>
    </row>
    <row r="3" spans="2:9" ht="31.2" customHeight="1" thickBot="1" x14ac:dyDescent="0.35">
      <c r="B3" s="75" t="s">
        <v>68</v>
      </c>
      <c r="C3" s="80" t="s">
        <v>34</v>
      </c>
      <c r="D3" s="81" t="s">
        <v>35</v>
      </c>
      <c r="E3" s="82" t="s">
        <v>69</v>
      </c>
      <c r="F3" s="83"/>
      <c r="G3" s="229"/>
      <c r="H3" s="230"/>
      <c r="I3" s="70"/>
    </row>
    <row r="4" spans="2:9" x14ac:dyDescent="0.3">
      <c r="B4" s="35" t="s">
        <v>71</v>
      </c>
      <c r="C4" s="2" t="s">
        <v>36</v>
      </c>
      <c r="D4" s="57" t="s">
        <v>37</v>
      </c>
      <c r="E4" s="8">
        <v>16</v>
      </c>
      <c r="F4" s="71"/>
      <c r="G4" s="229"/>
      <c r="H4" s="230"/>
      <c r="I4" s="70"/>
    </row>
    <row r="5" spans="2:9" x14ac:dyDescent="0.3">
      <c r="B5" s="35" t="s">
        <v>71</v>
      </c>
      <c r="C5" s="32" t="s">
        <v>38</v>
      </c>
      <c r="D5" s="57" t="s">
        <v>24</v>
      </c>
      <c r="E5" s="11">
        <v>2400</v>
      </c>
      <c r="G5" s="229"/>
      <c r="H5" s="230"/>
      <c r="I5" s="66"/>
    </row>
    <row r="6" spans="2:9" x14ac:dyDescent="0.3">
      <c r="B6" s="35" t="s">
        <v>71</v>
      </c>
      <c r="C6" s="32" t="s">
        <v>39</v>
      </c>
      <c r="D6" s="57" t="s">
        <v>33</v>
      </c>
      <c r="E6" s="11">
        <v>26</v>
      </c>
      <c r="G6" s="229"/>
      <c r="H6" s="230"/>
      <c r="I6" s="66"/>
    </row>
    <row r="7" spans="2:9" x14ac:dyDescent="0.3">
      <c r="B7" s="55"/>
      <c r="C7" s="32"/>
      <c r="D7" s="57"/>
      <c r="E7" s="11"/>
      <c r="G7" s="229"/>
      <c r="H7" s="230"/>
      <c r="I7" s="66"/>
    </row>
    <row r="8" spans="2:9" x14ac:dyDescent="0.3">
      <c r="B8" s="55"/>
      <c r="C8" s="32"/>
      <c r="D8" s="54"/>
      <c r="E8" s="11"/>
      <c r="G8" s="229"/>
      <c r="H8" s="230"/>
      <c r="I8" s="66"/>
    </row>
    <row r="9" spans="2:9" x14ac:dyDescent="0.3">
      <c r="B9" s="55"/>
      <c r="C9" s="32"/>
      <c r="D9" s="54"/>
      <c r="E9" s="11"/>
      <c r="G9" s="229"/>
      <c r="H9" s="230"/>
      <c r="I9" s="66"/>
    </row>
    <row r="10" spans="2:9" x14ac:dyDescent="0.3">
      <c r="B10" s="55"/>
      <c r="C10" s="32"/>
      <c r="D10" s="54"/>
      <c r="E10" s="11"/>
      <c r="G10" s="229"/>
      <c r="H10" s="230"/>
      <c r="I10" s="66"/>
    </row>
    <row r="11" spans="2:9" x14ac:dyDescent="0.3">
      <c r="B11" s="55"/>
      <c r="C11" s="32"/>
      <c r="D11" s="54"/>
      <c r="E11" s="11"/>
      <c r="G11" s="229"/>
      <c r="H11" s="230"/>
      <c r="I11" s="66"/>
    </row>
    <row r="12" spans="2:9" x14ac:dyDescent="0.3">
      <c r="B12" s="55"/>
      <c r="C12" s="32"/>
      <c r="D12" s="54"/>
      <c r="E12" s="11"/>
      <c r="G12" s="229"/>
      <c r="H12" s="230"/>
      <c r="I12" s="66"/>
    </row>
    <row r="13" spans="2:9" x14ac:dyDescent="0.3">
      <c r="B13" s="55"/>
      <c r="C13" s="32"/>
      <c r="D13" s="54"/>
      <c r="E13" s="11"/>
      <c r="G13" s="229"/>
      <c r="H13" s="230"/>
      <c r="I13" s="66"/>
    </row>
    <row r="14" spans="2:9" x14ac:dyDescent="0.3">
      <c r="B14" s="55"/>
      <c r="C14" s="32"/>
      <c r="D14" s="54"/>
      <c r="E14" s="11"/>
      <c r="G14" s="229"/>
      <c r="H14" s="230"/>
      <c r="I14" s="66"/>
    </row>
    <row r="15" spans="2:9" x14ac:dyDescent="0.3">
      <c r="B15" s="55"/>
      <c r="C15" s="32"/>
      <c r="D15" s="54"/>
      <c r="E15" s="11"/>
      <c r="G15" s="229"/>
      <c r="H15" s="230"/>
      <c r="I15" s="66"/>
    </row>
    <row r="16" spans="2:9" x14ac:dyDescent="0.3">
      <c r="B16" s="55"/>
      <c r="C16" s="32"/>
      <c r="D16" s="54"/>
      <c r="E16" s="11"/>
      <c r="G16" s="229"/>
      <c r="H16" s="230"/>
      <c r="I16" s="66"/>
    </row>
    <row r="17" spans="2:9" ht="15" thickBot="1" x14ac:dyDescent="0.35">
      <c r="B17" s="55"/>
      <c r="C17" s="32"/>
      <c r="D17" s="54"/>
      <c r="E17" s="11"/>
      <c r="G17" s="231"/>
      <c r="H17" s="232"/>
      <c r="I17" s="66"/>
    </row>
    <row r="18" spans="2:9" x14ac:dyDescent="0.3">
      <c r="B18" s="55"/>
      <c r="C18" s="32"/>
      <c r="D18" s="57"/>
      <c r="E18" s="11"/>
      <c r="G18" s="67"/>
      <c r="H18" s="67"/>
      <c r="I18" s="66"/>
    </row>
    <row r="19" spans="2:9" x14ac:dyDescent="0.3">
      <c r="B19" s="55"/>
      <c r="C19" s="32"/>
      <c r="D19" s="57"/>
      <c r="E19" s="11"/>
      <c r="G19" s="68"/>
      <c r="H19" s="67"/>
      <c r="I19" s="66"/>
    </row>
    <row r="20" spans="2:9" x14ac:dyDescent="0.3">
      <c r="B20" s="55"/>
      <c r="C20" s="32"/>
      <c r="D20" s="57"/>
      <c r="E20" s="11"/>
      <c r="G20" s="68"/>
      <c r="H20" s="67"/>
      <c r="I20" s="66"/>
    </row>
    <row r="21" spans="2:9" x14ac:dyDescent="0.3">
      <c r="B21" s="55"/>
      <c r="C21" s="32"/>
      <c r="D21" s="57"/>
      <c r="E21" s="11"/>
      <c r="G21" s="68"/>
      <c r="H21" s="67"/>
      <c r="I21" s="66"/>
    </row>
    <row r="22" spans="2:9" x14ac:dyDescent="0.3">
      <c r="B22" s="55"/>
      <c r="C22" s="32"/>
      <c r="D22" s="57"/>
      <c r="E22" s="11"/>
      <c r="G22" s="68"/>
      <c r="H22" s="67"/>
      <c r="I22" s="66"/>
    </row>
    <row r="23" spans="2:9" x14ac:dyDescent="0.3">
      <c r="B23" s="55"/>
      <c r="C23" s="32"/>
      <c r="D23" s="57"/>
      <c r="E23" s="11"/>
      <c r="G23" s="68"/>
      <c r="H23" s="67"/>
      <c r="I23" s="66"/>
    </row>
    <row r="24" spans="2:9" x14ac:dyDescent="0.3">
      <c r="B24" s="55"/>
      <c r="C24" s="32"/>
      <c r="D24" s="57"/>
      <c r="E24" s="11"/>
      <c r="G24" s="68"/>
      <c r="H24" s="67"/>
      <c r="I24" s="66"/>
    </row>
    <row r="25" spans="2:9" x14ac:dyDescent="0.3">
      <c r="B25" s="55"/>
      <c r="C25" s="32"/>
      <c r="D25" s="57"/>
      <c r="E25" s="11"/>
      <c r="G25" s="68"/>
      <c r="H25" s="67"/>
      <c r="I25" s="66"/>
    </row>
    <row r="26" spans="2:9" ht="15" thickBot="1" x14ac:dyDescent="0.35">
      <c r="B26" s="56"/>
      <c r="C26" s="33"/>
      <c r="D26" s="24"/>
      <c r="E26" s="31"/>
      <c r="G26" s="68"/>
      <c r="H26" s="67"/>
      <c r="I26" s="66"/>
    </row>
    <row r="27" spans="2:9" x14ac:dyDescent="0.3">
      <c r="I27" s="66"/>
    </row>
  </sheetData>
  <mergeCells count="2">
    <mergeCell ref="G2:H17"/>
    <mergeCell ref="B2:E2"/>
  </mergeCells>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L26"/>
  <sheetViews>
    <sheetView zoomScale="70" zoomScaleNormal="70" workbookViewId="0">
      <selection activeCell="B3" sqref="B3"/>
    </sheetView>
  </sheetViews>
  <sheetFormatPr baseColWidth="10" defaultRowHeight="14.4" x14ac:dyDescent="0.3"/>
  <cols>
    <col min="1" max="1" width="3.6640625" customWidth="1"/>
    <col min="2" max="2" width="13.44140625" customWidth="1"/>
    <col min="3" max="3" width="45.6640625" customWidth="1"/>
    <col min="4" max="4" width="26.21875" customWidth="1"/>
    <col min="5" max="5" width="12.109375" customWidth="1"/>
    <col min="6" max="6" width="22.44140625" customWidth="1"/>
    <col min="7" max="7" width="20.77734375" customWidth="1"/>
    <col min="8" max="8" width="3.6640625" customWidth="1"/>
    <col min="9" max="9" width="20.6640625" customWidth="1"/>
    <col min="10" max="10" width="45.6640625" customWidth="1"/>
    <col min="11" max="11" width="20.6640625" customWidth="1"/>
  </cols>
  <sheetData>
    <row r="1" spans="2:12" ht="16.2" customHeight="1" thickBot="1" x14ac:dyDescent="0.35"/>
    <row r="2" spans="2:12" ht="19.95" customHeight="1" thickBot="1" x14ac:dyDescent="0.4">
      <c r="B2" s="239" t="s">
        <v>73</v>
      </c>
      <c r="C2" s="240"/>
      <c r="D2" s="240"/>
      <c r="E2" s="240"/>
      <c r="F2" s="240"/>
      <c r="G2" s="241"/>
      <c r="I2" s="69"/>
      <c r="J2" s="236" t="s">
        <v>56</v>
      </c>
      <c r="K2" s="69"/>
      <c r="L2" s="69"/>
    </row>
    <row r="3" spans="2:12" ht="14.4" customHeight="1" thickBot="1" x14ac:dyDescent="0.35">
      <c r="B3" s="84" t="s">
        <v>68</v>
      </c>
      <c r="C3" s="81" t="s">
        <v>52</v>
      </c>
      <c r="D3" s="85" t="s">
        <v>75</v>
      </c>
      <c r="E3" s="85" t="s">
        <v>1</v>
      </c>
      <c r="F3" s="85" t="s">
        <v>2</v>
      </c>
      <c r="G3" s="86" t="s">
        <v>41</v>
      </c>
      <c r="I3" s="65"/>
      <c r="J3" s="237"/>
      <c r="K3" s="65"/>
      <c r="L3" s="70"/>
    </row>
    <row r="4" spans="2:12" x14ac:dyDescent="0.3">
      <c r="B4" s="72"/>
      <c r="D4" s="30"/>
      <c r="E4" s="30"/>
      <c r="F4" s="30"/>
      <c r="G4" s="34"/>
      <c r="I4" s="68"/>
      <c r="J4" s="237"/>
      <c r="K4" s="67"/>
      <c r="L4" s="66"/>
    </row>
    <row r="5" spans="2:12" x14ac:dyDescent="0.3">
      <c r="B5" s="73"/>
      <c r="D5" s="28"/>
      <c r="E5" s="28"/>
      <c r="F5" s="28"/>
      <c r="G5" s="35"/>
      <c r="I5" s="68"/>
      <c r="J5" s="237"/>
      <c r="K5" s="67"/>
      <c r="L5" s="66"/>
    </row>
    <row r="6" spans="2:12" x14ac:dyDescent="0.3">
      <c r="B6" s="73"/>
      <c r="D6" s="28"/>
      <c r="E6" s="28"/>
      <c r="F6" s="28"/>
      <c r="G6" s="35"/>
      <c r="I6" s="68"/>
      <c r="J6" s="237"/>
      <c r="K6" s="67"/>
      <c r="L6" s="66"/>
    </row>
    <row r="7" spans="2:12" x14ac:dyDescent="0.3">
      <c r="B7" s="73"/>
      <c r="D7" s="28"/>
      <c r="E7" s="28"/>
      <c r="F7" s="28"/>
      <c r="G7" s="35"/>
      <c r="I7" s="68"/>
      <c r="J7" s="237"/>
      <c r="K7" s="67"/>
      <c r="L7" s="66"/>
    </row>
    <row r="8" spans="2:12" x14ac:dyDescent="0.3">
      <c r="B8" s="73"/>
      <c r="D8" s="28"/>
      <c r="E8" s="28"/>
      <c r="F8" s="28"/>
      <c r="G8" s="35"/>
      <c r="I8" s="68"/>
      <c r="J8" s="237"/>
      <c r="K8" s="67"/>
      <c r="L8" s="66"/>
    </row>
    <row r="9" spans="2:12" x14ac:dyDescent="0.3">
      <c r="B9" s="73"/>
      <c r="D9" s="28"/>
      <c r="E9" s="28"/>
      <c r="F9" s="28"/>
      <c r="G9" s="35"/>
      <c r="I9" s="68"/>
      <c r="J9" s="237"/>
      <c r="K9" s="67"/>
      <c r="L9" s="66"/>
    </row>
    <row r="10" spans="2:12" x14ac:dyDescent="0.3">
      <c r="B10" s="73"/>
      <c r="D10" s="28"/>
      <c r="E10" s="28"/>
      <c r="F10" s="28"/>
      <c r="G10" s="35"/>
      <c r="I10" s="68"/>
      <c r="J10" s="237"/>
      <c r="K10" s="67"/>
      <c r="L10" s="66"/>
    </row>
    <row r="11" spans="2:12" x14ac:dyDescent="0.3">
      <c r="B11" s="73"/>
      <c r="D11" s="28"/>
      <c r="E11" s="28"/>
      <c r="F11" s="28"/>
      <c r="G11" s="35"/>
      <c r="I11" s="68"/>
      <c r="J11" s="237"/>
      <c r="K11" s="67"/>
      <c r="L11" s="66"/>
    </row>
    <row r="12" spans="2:12" x14ac:dyDescent="0.3">
      <c r="B12" s="73"/>
      <c r="D12" s="28"/>
      <c r="E12" s="28"/>
      <c r="F12" s="28"/>
      <c r="G12" s="35"/>
      <c r="I12" s="68"/>
      <c r="J12" s="237"/>
      <c r="K12" s="67"/>
      <c r="L12" s="66"/>
    </row>
    <row r="13" spans="2:12" x14ac:dyDescent="0.3">
      <c r="B13" s="73"/>
      <c r="D13" s="28"/>
      <c r="E13" s="28"/>
      <c r="F13" s="28"/>
      <c r="G13" s="35"/>
      <c r="I13" s="68"/>
      <c r="J13" s="237"/>
      <c r="K13" s="67"/>
      <c r="L13" s="66"/>
    </row>
    <row r="14" spans="2:12" x14ac:dyDescent="0.3">
      <c r="B14" s="73"/>
      <c r="D14" s="28"/>
      <c r="E14" s="28"/>
      <c r="F14" s="28"/>
      <c r="G14" s="35"/>
      <c r="I14" s="68"/>
      <c r="J14" s="237"/>
      <c r="K14" s="67"/>
      <c r="L14" s="66"/>
    </row>
    <row r="15" spans="2:12" x14ac:dyDescent="0.3">
      <c r="B15" s="73"/>
      <c r="D15" s="28"/>
      <c r="E15" s="28"/>
      <c r="F15" s="28"/>
      <c r="G15" s="35"/>
      <c r="I15" s="68"/>
      <c r="J15" s="237"/>
      <c r="K15" s="67"/>
      <c r="L15" s="66"/>
    </row>
    <row r="16" spans="2:12" ht="15" thickBot="1" x14ac:dyDescent="0.35">
      <c r="B16" s="73"/>
      <c r="D16" s="28"/>
      <c r="E16" s="28"/>
      <c r="F16" s="28"/>
      <c r="G16" s="35"/>
      <c r="I16" s="68"/>
      <c r="J16" s="238"/>
      <c r="K16" s="67"/>
      <c r="L16" s="66"/>
    </row>
    <row r="17" spans="2:12" x14ac:dyDescent="0.3">
      <c r="B17" s="73"/>
      <c r="D17" s="28"/>
      <c r="E17" s="28"/>
      <c r="F17" s="28"/>
      <c r="G17" s="35"/>
      <c r="I17" s="68"/>
      <c r="J17" s="67"/>
      <c r="K17" s="67"/>
      <c r="L17" s="66"/>
    </row>
    <row r="18" spans="2:12" x14ac:dyDescent="0.3">
      <c r="B18" s="73"/>
      <c r="D18" s="28"/>
      <c r="E18" s="28"/>
      <c r="F18" s="28"/>
      <c r="G18" s="35"/>
      <c r="I18" s="68"/>
      <c r="J18" s="67"/>
      <c r="K18" s="67"/>
      <c r="L18" s="66"/>
    </row>
    <row r="19" spans="2:12" x14ac:dyDescent="0.3">
      <c r="B19" s="73"/>
      <c r="D19" s="28"/>
      <c r="E19" s="28"/>
      <c r="F19" s="28"/>
      <c r="G19" s="35"/>
      <c r="I19" s="68"/>
      <c r="J19" s="67"/>
      <c r="K19" s="67"/>
      <c r="L19" s="66"/>
    </row>
    <row r="20" spans="2:12" x14ac:dyDescent="0.3">
      <c r="B20" s="73"/>
      <c r="D20" s="28"/>
      <c r="E20" s="28"/>
      <c r="F20" s="28"/>
      <c r="G20" s="35"/>
      <c r="I20" s="68"/>
      <c r="J20" s="67"/>
      <c r="K20" s="67"/>
      <c r="L20" s="66"/>
    </row>
    <row r="21" spans="2:12" x14ac:dyDescent="0.3">
      <c r="B21" s="73"/>
      <c r="D21" s="28"/>
      <c r="E21" s="28"/>
      <c r="F21" s="28"/>
      <c r="G21" s="35"/>
      <c r="I21" s="68"/>
      <c r="J21" s="67"/>
      <c r="K21" s="67"/>
      <c r="L21" s="66"/>
    </row>
    <row r="22" spans="2:12" x14ac:dyDescent="0.3">
      <c r="B22" s="73"/>
      <c r="D22" s="28"/>
      <c r="E22" s="28"/>
      <c r="F22" s="28"/>
      <c r="G22" s="35"/>
      <c r="I22" s="68"/>
      <c r="J22" s="67"/>
      <c r="K22" s="67"/>
      <c r="L22" s="66"/>
    </row>
    <row r="23" spans="2:12" x14ac:dyDescent="0.3">
      <c r="B23" s="73"/>
      <c r="D23" s="28"/>
      <c r="E23" s="28"/>
      <c r="F23" s="28"/>
      <c r="G23" s="35"/>
      <c r="I23" s="68"/>
      <c r="J23" s="67"/>
      <c r="K23" s="67"/>
      <c r="L23" s="66"/>
    </row>
    <row r="24" spans="2:12" x14ac:dyDescent="0.3">
      <c r="B24" s="73"/>
      <c r="D24" s="28"/>
      <c r="E24" s="28"/>
      <c r="F24" s="28"/>
      <c r="G24" s="35"/>
      <c r="I24" s="68"/>
      <c r="J24" s="67"/>
      <c r="K24" s="67"/>
      <c r="L24" s="66"/>
    </row>
    <row r="25" spans="2:12" x14ac:dyDescent="0.3">
      <c r="B25" s="73"/>
      <c r="D25" s="28"/>
      <c r="E25" s="28"/>
      <c r="F25" s="28"/>
      <c r="G25" s="35"/>
      <c r="I25" s="68"/>
      <c r="J25" s="67"/>
      <c r="K25" s="67"/>
      <c r="L25" s="66"/>
    </row>
    <row r="26" spans="2:12" ht="15" thickBot="1" x14ac:dyDescent="0.35">
      <c r="B26" s="73"/>
      <c r="C26" s="57"/>
      <c r="D26" s="29"/>
      <c r="E26" s="28"/>
      <c r="F26" s="28"/>
      <c r="G26" s="35"/>
      <c r="I26" s="68"/>
      <c r="J26" s="67"/>
      <c r="K26" s="67"/>
      <c r="L26" s="66"/>
    </row>
  </sheetData>
  <mergeCells count="2">
    <mergeCell ref="J2:J16"/>
    <mergeCell ref="B2:G2"/>
  </mergeCells>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6</vt:i4>
      </vt:variant>
    </vt:vector>
  </HeadingPairs>
  <TitlesOfParts>
    <vt:vector size="13" baseType="lpstr">
      <vt:lpstr>Modele_Recette</vt:lpstr>
      <vt:lpstr>Base</vt:lpstr>
      <vt:lpstr>Cookies</vt:lpstr>
      <vt:lpstr>Cakes</vt:lpstr>
      <vt:lpstr>Gâteaux</vt:lpstr>
      <vt:lpstr>Planning</vt:lpstr>
      <vt:lpstr>Liste courses</vt:lpstr>
      <vt:lpstr>L_Catégories</vt:lpstr>
      <vt:lpstr>L_ingrédients</vt:lpstr>
      <vt:lpstr>L_Recettes</vt:lpstr>
      <vt:lpstr>Liste_ingrédients</vt:lpstr>
      <vt:lpstr>P_ingrédients</vt:lpstr>
      <vt:lpstr>Modele_Recette!Zone_d_impression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ACG</dc:creator>
  <cp:lastModifiedBy>AFEH56</cp:lastModifiedBy>
  <cp:lastPrinted>2023-03-19T16:05:54Z</cp:lastPrinted>
  <dcterms:created xsi:type="dcterms:W3CDTF">2023-03-13T12:32:37Z</dcterms:created>
  <dcterms:modified xsi:type="dcterms:W3CDTF">2023-03-19T18:03:06Z</dcterms:modified>
</cp:coreProperties>
</file>