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autoCompressPictures="0"/>
  <bookViews>
    <workbookView xWindow="-120" yWindow="-120" windowWidth="19440" windowHeight="11160"/>
  </bookViews>
  <sheets>
    <sheet name="Accueil" sheetId="4" r:id="rId1"/>
    <sheet name="Feuil1" sheetId="1" r:id="rId2"/>
    <sheet name="Saisie des Donnees" sheetId="2" r:id="rId3"/>
    <sheet name="Listes" sheetId="3" r:id="rId4"/>
    <sheet name="TCD" sheetId="5" r:id="rId5"/>
  </sheets>
  <definedNames>
    <definedName name="Date_SD">OFFSET(Listes!$D$2,,,COUNTA(Listes!$D:$D)-1)</definedName>
  </definedNames>
  <calcPr calcId="145621"/>
  <pivotCaches>
    <pivotCache cacheId="0" r:id="rId6"/>
  </pivotCaches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2" i="2" l="1"/>
  <c r="P2" i="2"/>
  <c r="D3" i="2"/>
  <c r="P3" i="2"/>
  <c r="D4" i="2"/>
  <c r="P4" i="2"/>
  <c r="D5" i="2"/>
  <c r="P5" i="2"/>
  <c r="D6" i="2"/>
  <c r="P6" i="2"/>
  <c r="D7" i="2"/>
  <c r="P7" i="2"/>
  <c r="D8" i="2"/>
  <c r="P8" i="2"/>
  <c r="D9" i="2"/>
  <c r="P9" i="2"/>
  <c r="D10" i="2"/>
  <c r="P10" i="2"/>
  <c r="D11" i="2"/>
  <c r="P11" i="2"/>
  <c r="D12" i="2"/>
  <c r="P12" i="2"/>
  <c r="D13" i="2"/>
  <c r="P13" i="2"/>
  <c r="D14" i="2"/>
  <c r="P14" i="2"/>
  <c r="B3" i="1" l="1"/>
  <c r="E3" i="1" s="1"/>
  <c r="B4" i="1"/>
  <c r="E4" i="1" s="1"/>
  <c r="B5" i="1"/>
  <c r="E5" i="1" s="1"/>
  <c r="B6" i="1"/>
  <c r="E6" i="1" s="1"/>
  <c r="B7" i="1"/>
  <c r="E7" i="1" s="1"/>
  <c r="B8" i="1"/>
  <c r="E8" i="1" s="1"/>
  <c r="B9" i="1"/>
  <c r="E9" i="1" s="1"/>
  <c r="B10" i="1"/>
  <c r="E10" i="1" s="1"/>
  <c r="B11" i="1"/>
  <c r="E11" i="1" s="1"/>
  <c r="B12" i="1"/>
  <c r="E12" i="1" s="1"/>
  <c r="B13" i="1"/>
  <c r="E13" i="1" s="1"/>
  <c r="B14" i="1"/>
  <c r="E14" i="1" s="1"/>
  <c r="B15" i="1"/>
  <c r="E15" i="1" s="1"/>
  <c r="B16" i="1"/>
  <c r="E16" i="1" s="1"/>
  <c r="B17" i="1"/>
  <c r="E17" i="1" s="1"/>
  <c r="B18" i="1"/>
  <c r="E18" i="1" s="1"/>
  <c r="B19" i="1"/>
  <c r="E19" i="1" s="1"/>
  <c r="B20" i="1"/>
  <c r="E20" i="1" s="1"/>
  <c r="B21" i="1"/>
  <c r="E21" i="1" s="1"/>
  <c r="B22" i="1"/>
  <c r="E22" i="1" s="1"/>
  <c r="B23" i="1"/>
  <c r="E23" i="1" s="1"/>
  <c r="B24" i="1"/>
  <c r="E24" i="1" s="1"/>
  <c r="B25" i="1"/>
  <c r="E25" i="1" s="1"/>
  <c r="D11" i="1" l="1"/>
  <c r="D20" i="1"/>
  <c r="D16" i="1"/>
  <c r="D21" i="1"/>
  <c r="C19" i="1"/>
  <c r="D15" i="1"/>
  <c r="D7" i="1"/>
  <c r="D23" i="1"/>
  <c r="D13" i="1"/>
  <c r="D9" i="1"/>
  <c r="D5" i="1"/>
  <c r="D24" i="1"/>
  <c r="D12" i="1"/>
  <c r="D10" i="1"/>
  <c r="D8" i="1"/>
  <c r="D6" i="1"/>
  <c r="C17" i="1"/>
  <c r="C25" i="1"/>
  <c r="D25" i="1"/>
  <c r="C23" i="1"/>
  <c r="F23" i="1" s="1"/>
  <c r="C21" i="1"/>
  <c r="D19" i="1"/>
  <c r="D17" i="1"/>
  <c r="C15" i="1"/>
  <c r="F15" i="1" s="1"/>
  <c r="C13" i="1"/>
  <c r="F13" i="1" s="1"/>
  <c r="D3" i="1"/>
  <c r="D22" i="1"/>
  <c r="D18" i="1"/>
  <c r="D14" i="1"/>
  <c r="C11" i="1"/>
  <c r="C24" i="1"/>
  <c r="C22" i="1"/>
  <c r="C20" i="1"/>
  <c r="C18" i="1"/>
  <c r="C16" i="1"/>
  <c r="C14" i="1"/>
  <c r="C12" i="1"/>
  <c r="C10" i="1"/>
  <c r="C5" i="1"/>
  <c r="D4" i="1"/>
  <c r="C4" i="1"/>
  <c r="C3" i="1"/>
  <c r="C9" i="1"/>
  <c r="C8" i="1"/>
  <c r="C7" i="1"/>
  <c r="C6" i="1"/>
  <c r="E26" i="1"/>
  <c r="F11" i="1" l="1"/>
  <c r="F12" i="1"/>
  <c r="F10" i="1"/>
  <c r="F20" i="1"/>
  <c r="F17" i="1"/>
  <c r="F16" i="1"/>
  <c r="F6" i="1"/>
  <c r="F19" i="1"/>
  <c r="F7" i="1"/>
  <c r="F5" i="1"/>
  <c r="F9" i="1"/>
  <c r="F21" i="1"/>
  <c r="F8" i="1"/>
  <c r="F18" i="1"/>
  <c r="F24" i="1"/>
  <c r="F3" i="1"/>
  <c r="F25" i="1"/>
  <c r="F14" i="1"/>
  <c r="F22" i="1"/>
  <c r="F4" i="1"/>
  <c r="D26" i="1"/>
  <c r="C26" i="1"/>
  <c r="C27" i="1" l="1"/>
</calcChain>
</file>

<file path=xl/sharedStrings.xml><?xml version="1.0" encoding="utf-8"?>
<sst xmlns="http://schemas.openxmlformats.org/spreadsheetml/2006/main" count="79" uniqueCount="62">
  <si>
    <t>Différence</t>
  </si>
  <si>
    <t>Justificatif</t>
  </si>
  <si>
    <t xml:space="preserve">Valeur </t>
  </si>
  <si>
    <t>Valeur</t>
  </si>
  <si>
    <t xml:space="preserve">Client </t>
  </si>
  <si>
    <t>TOTAL</t>
  </si>
  <si>
    <t>Il peut y avoir plusieurs justificatifs pour une valeur donnée, voir exemple ci-dessus</t>
  </si>
  <si>
    <t xml:space="preserve">Il peut y avoir plusieurs client pour le même chauffeur, voir exemple ci-dessus. </t>
  </si>
  <si>
    <t xml:space="preserve">Le montant doit alors s'aditionner par chauffeur </t>
  </si>
  <si>
    <t>date</t>
  </si>
  <si>
    <t>N° chauffeur</t>
  </si>
  <si>
    <t>Diff</t>
  </si>
  <si>
    <t>Justif1</t>
  </si>
  <si>
    <t>Justif2</t>
  </si>
  <si>
    <t>Justif3</t>
  </si>
  <si>
    <t>Justif4</t>
  </si>
  <si>
    <t>Justif5</t>
  </si>
  <si>
    <t>Listes Chauffeurs</t>
  </si>
  <si>
    <t>Listes Clients</t>
  </si>
  <si>
    <t>Total général</t>
  </si>
  <si>
    <t>Nom des Chauffeurs</t>
  </si>
  <si>
    <t>Somme des Diff</t>
  </si>
  <si>
    <t>Valeurs</t>
  </si>
  <si>
    <t xml:space="preserve">DATE </t>
  </si>
  <si>
    <t>Difference</t>
  </si>
  <si>
    <t>Somme</t>
  </si>
  <si>
    <t>Chauffeurs</t>
  </si>
  <si>
    <t>BULLETINS</t>
  </si>
  <si>
    <t>Encaissements</t>
  </si>
  <si>
    <t>Date sans doublons</t>
  </si>
  <si>
    <t>Justif6</t>
  </si>
  <si>
    <t>Nbre_J</t>
  </si>
  <si>
    <t>Loomis</t>
  </si>
  <si>
    <t>CS</t>
  </si>
  <si>
    <t>PIERRE</t>
  </si>
  <si>
    <t>PAUL</t>
  </si>
  <si>
    <t>JACQUES</t>
  </si>
  <si>
    <t>ID</t>
  </si>
  <si>
    <t>Bulletin</t>
  </si>
  <si>
    <t>987</t>
  </si>
  <si>
    <t>(Tous)</t>
  </si>
  <si>
    <t>989</t>
  </si>
  <si>
    <t>1000</t>
  </si>
  <si>
    <t>N° Client</t>
  </si>
  <si>
    <t>Montant_total</t>
  </si>
  <si>
    <t>R0000006</t>
  </si>
  <si>
    <t>R0000005</t>
  </si>
  <si>
    <t>R0000004</t>
  </si>
  <si>
    <t>R0000003</t>
  </si>
  <si>
    <t>R0000002</t>
  </si>
  <si>
    <t>R0000001</t>
  </si>
  <si>
    <t>Années</t>
  </si>
  <si>
    <t>Mois</t>
  </si>
  <si>
    <t>R0000007</t>
  </si>
  <si>
    <t>R0000008</t>
  </si>
  <si>
    <t>R0000009</t>
  </si>
  <si>
    <t>R0000010</t>
  </si>
  <si>
    <t>R0000011</t>
  </si>
  <si>
    <t>R0000012</t>
  </si>
  <si>
    <t>R0000013</t>
  </si>
  <si>
    <t>204787</t>
  </si>
  <si>
    <t>208765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</si>
</sst>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"/>
    <numFmt numFmtId="165" formatCode="#,##0.00\ [$CHF]"/>
  </numFmts>
  <fonts count="16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9"/>
      <color theme="0"/>
      <name val="Arial"/>
      <family val="2"/>
    </font>
    <font>
      <sz val="9"/>
      <color theme="1"/>
      <name val="Arial"/>
      <family val="2"/>
    </font>
    <font>
      <sz val="8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9"/>
      <name val="Calibri"/>
      <family val="2"/>
      <scheme val="minor"/>
    </font>
    <font>
      <sz val="11"/>
      <color rgb="FFFFFF00"/>
      <name val="Calibri"/>
      <family val="2"/>
      <scheme val="minor"/>
    </font>
    <font>
      <sz val="11"/>
      <color rgb="FF00B0F0"/>
      <name val="Calibri"/>
      <family val="2"/>
      <scheme val="minor"/>
    </font>
    <font>
      <sz val="11"/>
      <color theme="5" tint="0.79998168889431442"/>
      <name val="Calibri"/>
      <family val="2"/>
      <scheme val="minor"/>
    </font>
    <font>
      <sz val="11"/>
      <color theme="6" tint="0.39997558519241921"/>
      <name val="Calibri"/>
      <family val="2"/>
      <scheme val="minor"/>
    </font>
    <font>
      <sz val="11"/>
      <color theme="9" tint="0.59999389629810485"/>
      <name val="Calibri"/>
      <family val="2"/>
      <scheme val="minor"/>
    </font>
    <font>
      <sz val="11"/>
      <color theme="2" tint="-9.9978637043366805E-2"/>
      <name val="Calibri"/>
      <family val="2"/>
      <scheme val="minor"/>
    </font>
    <font>
      <sz val="11"/>
      <color theme="7" tint="0.59999389629810485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00B0F0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D0CECE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BE4D5"/>
        <bgColor indexed="64"/>
      </patternFill>
    </fill>
    <fill>
      <patternFill patternType="solid">
        <fgColor rgb="FFC9C9C9"/>
        <bgColor indexed="64"/>
      </patternFill>
    </fill>
    <fill>
      <patternFill patternType="solid">
        <fgColor rgb="FFC5E0B2"/>
        <bgColor indexed="64"/>
      </patternFill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2" fillId="0" borderId="2" xfId="0" applyFont="1" applyFill="1" applyBorder="1" applyAlignment="1">
      <alignment horizontal="center" vertical="center"/>
    </xf>
    <xf numFmtId="0" fontId="3" fillId="0" borderId="2" xfId="0" applyFont="1" applyFill="1" applyBorder="1"/>
    <xf numFmtId="0" fontId="3" fillId="2" borderId="2" xfId="0" applyFont="1" applyFill="1" applyBorder="1"/>
    <xf numFmtId="0" fontId="3" fillId="0" borderId="0" xfId="0" applyFont="1" applyFill="1" applyBorder="1"/>
    <xf numFmtId="0" fontId="0" fillId="0" borderId="0" xfId="0" applyAlignment="1">
      <alignment horizontal="center"/>
    </xf>
    <xf numFmtId="14" fontId="0" fillId="0" borderId="0" xfId="0" applyNumberFormat="1"/>
    <xf numFmtId="16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2" fontId="3" fillId="0" borderId="2" xfId="0" applyNumberFormat="1" applyFont="1" applyFill="1" applyBorder="1"/>
    <xf numFmtId="165" fontId="0" fillId="0" borderId="0" xfId="0" applyNumberFormat="1"/>
    <xf numFmtId="1" fontId="0" fillId="0" borderId="0" xfId="0" applyNumberFormat="1"/>
    <xf numFmtId="14" fontId="0" fillId="3" borderId="10" xfId="0" applyNumberFormat="1" applyFont="1" applyFill="1" applyBorder="1"/>
    <xf numFmtId="0" fontId="0" fillId="0" borderId="0" xfId="0" applyNumberFormat="1" applyAlignment="1">
      <alignment horizontal="center"/>
    </xf>
    <xf numFmtId="165" fontId="0" fillId="0" borderId="0" xfId="0" applyNumberFormat="1" applyFill="1"/>
    <xf numFmtId="14" fontId="0" fillId="0" borderId="10" xfId="0" applyNumberFormat="1" applyFont="1" applyBorder="1"/>
    <xf numFmtId="0" fontId="0" fillId="0" borderId="10" xfId="0" applyBorder="1"/>
    <xf numFmtId="0" fontId="1" fillId="0" borderId="3" xfId="0" applyFont="1" applyFill="1" applyBorder="1" applyAlignment="1"/>
    <xf numFmtId="14" fontId="1" fillId="0" borderId="4" xfId="0" applyNumberFormat="1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/>
    </xf>
    <xf numFmtId="2" fontId="3" fillId="0" borderId="1" xfId="0" applyNumberFormat="1" applyFont="1" applyFill="1" applyBorder="1"/>
    <xf numFmtId="2" fontId="3" fillId="0" borderId="3" xfId="0" applyNumberFormat="1" applyFont="1" applyFill="1" applyBorder="1"/>
    <xf numFmtId="2" fontId="5" fillId="0" borderId="1" xfId="0" applyNumberFormat="1" applyFont="1" applyFill="1" applyBorder="1"/>
    <xf numFmtId="2" fontId="5" fillId="0" borderId="3" xfId="0" applyNumberFormat="1" applyFont="1" applyFill="1" applyBorder="1"/>
    <xf numFmtId="0" fontId="2" fillId="0" borderId="1" xfId="0" applyFont="1" applyFill="1" applyBorder="1"/>
    <xf numFmtId="4" fontId="2" fillId="0" borderId="1" xfId="0" applyNumberFormat="1" applyFont="1" applyFill="1" applyBorder="1"/>
    <xf numFmtId="0" fontId="0" fillId="0" borderId="0" xfId="0" applyFill="1"/>
    <xf numFmtId="0" fontId="4" fillId="0" borderId="1" xfId="0" applyFont="1" applyFill="1" applyBorder="1"/>
    <xf numFmtId="4" fontId="4" fillId="0" borderId="1" xfId="0" applyNumberFormat="1" applyFont="1" applyFill="1" applyBorder="1"/>
    <xf numFmtId="4" fontId="3" fillId="0" borderId="1" xfId="0" applyNumberFormat="1" applyFont="1" applyFill="1" applyBorder="1"/>
    <xf numFmtId="4" fontId="3" fillId="0" borderId="0" xfId="0" applyNumberFormat="1" applyFont="1" applyFill="1" applyBorder="1"/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49" fontId="0" fillId="2" borderId="0" xfId="0" applyNumberFormat="1" applyFill="1"/>
    <xf numFmtId="0" fontId="10" fillId="0" borderId="0" xfId="0" applyFont="1" applyAlignment="1">
      <alignment horizontal="center"/>
    </xf>
    <xf numFmtId="0" fontId="0" fillId="4" borderId="0" xfId="0" applyFill="1" applyAlignment="1">
      <alignment horizontal="center"/>
    </xf>
    <xf numFmtId="49" fontId="0" fillId="4" borderId="0" xfId="0" applyNumberFormat="1" applyFill="1"/>
    <xf numFmtId="0" fontId="0" fillId="5" borderId="0" xfId="0" applyFill="1" applyAlignment="1">
      <alignment horizontal="center"/>
    </xf>
    <xf numFmtId="49" fontId="0" fillId="5" borderId="0" xfId="0" applyNumberFormat="1" applyFill="1"/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0" fillId="6" borderId="0" xfId="0" applyFill="1" applyAlignment="1">
      <alignment horizontal="center"/>
    </xf>
    <xf numFmtId="49" fontId="0" fillId="6" borderId="0" xfId="0" applyNumberFormat="1" applyFill="1"/>
    <xf numFmtId="165" fontId="0" fillId="7" borderId="0" xfId="0" applyNumberFormat="1" applyFill="1"/>
    <xf numFmtId="165" fontId="0" fillId="8" borderId="0" xfId="0" applyNumberFormat="1" applyFill="1"/>
    <xf numFmtId="49" fontId="0" fillId="8" borderId="0" xfId="0" applyNumberFormat="1" applyFill="1"/>
    <xf numFmtId="0" fontId="0" fillId="8" borderId="0" xfId="0" applyFill="1" applyAlignment="1">
      <alignment horizontal="center"/>
    </xf>
    <xf numFmtId="0" fontId="0" fillId="9" borderId="0" xfId="0" applyFill="1" applyAlignment="1">
      <alignment horizontal="center"/>
    </xf>
    <xf numFmtId="49" fontId="0" fillId="9" borderId="0" xfId="0" applyNumberFormat="1" applyFill="1"/>
    <xf numFmtId="0" fontId="0" fillId="10" borderId="0" xfId="0" applyFill="1" applyAlignment="1">
      <alignment horizontal="center"/>
    </xf>
    <xf numFmtId="49" fontId="0" fillId="10" borderId="0" xfId="0" applyNumberFormat="1" applyFill="1"/>
    <xf numFmtId="165" fontId="0" fillId="9" borderId="0" xfId="0" applyNumberFormat="1" applyFill="1"/>
    <xf numFmtId="0" fontId="0" fillId="11" borderId="0" xfId="0" applyFill="1" applyAlignment="1">
      <alignment horizontal="center"/>
    </xf>
    <xf numFmtId="49" fontId="0" fillId="11" borderId="0" xfId="0" applyNumberFormat="1" applyFill="1"/>
    <xf numFmtId="165" fontId="0" fillId="10" borderId="0" xfId="0" applyNumberFormat="1" applyFill="1"/>
    <xf numFmtId="165" fontId="0" fillId="12" borderId="0" xfId="0" applyNumberFormat="1" applyFill="1"/>
    <xf numFmtId="165" fontId="0" fillId="4" borderId="0" xfId="0" applyNumberFormat="1" applyFill="1"/>
    <xf numFmtId="0" fontId="2" fillId="0" borderId="9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</cellXfs>
  <cellStyles count="1">
    <cellStyle name="Normal" xfId="0" builtinId="0"/>
  </cellStyles>
  <dxfs count="34"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numFmt numFmtId="165" formatCode="#,##0.00\ [$CHF]"/>
    </dxf>
    <dxf>
      <numFmt numFmtId="165" formatCode="#,##0.00\ [$CHF]"/>
    </dxf>
    <dxf>
      <numFmt numFmtId="1" formatCode="0"/>
    </dxf>
    <dxf>
      <alignment horizontal="center" vertical="bottom" textRotation="0" wrapText="0" indent="0" justifyLastLine="0" shrinkToFit="0" readingOrder="0"/>
    </dxf>
    <dxf>
      <numFmt numFmtId="0" formatCode="General"/>
    </dxf>
    <dxf>
      <fill>
        <patternFill patternType="solid">
          <fgColor indexed="64"/>
          <bgColor theme="4" tint="0.79998168889431442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4" tint="0.79998168889431442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4" tint="0.79998168889431442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4" tint="0.79998168889431442"/>
        </patternFill>
      </fill>
      <alignment horizontal="center" vertical="bottom" textRotation="0" wrapText="0" indent="0" justifyLastLine="0" shrinkToFit="0" readingOrder="0"/>
    </dxf>
    <dxf>
      <numFmt numFmtId="165" formatCode="#,##0.00\ [$CHF]"/>
      <fill>
        <patternFill patternType="none">
          <fgColor indexed="64"/>
          <bgColor indexed="65"/>
        </patternFill>
      </fill>
    </dxf>
    <dxf>
      <numFmt numFmtId="30" formatCode="@"/>
      <fill>
        <patternFill patternType="solid">
          <fgColor indexed="64"/>
          <bgColor theme="4" tint="0.79998168889431442"/>
        </patternFill>
      </fill>
    </dxf>
    <dxf>
      <numFmt numFmtId="165" formatCode="#,##0.00\ [$CHF]"/>
    </dxf>
    <dxf>
      <numFmt numFmtId="165" formatCode="#,##0.00\ [$CHF]"/>
    </dxf>
    <dxf>
      <numFmt numFmtId="165" formatCode="#,##0.00\ [$CHF]"/>
    </dxf>
    <dxf>
      <numFmt numFmtId="165" formatCode="#,##0.00\ [$CHF]"/>
      <fill>
        <patternFill patternType="solid">
          <fgColor indexed="64"/>
          <bgColor theme="4" tint="0.79998168889431442"/>
        </patternFill>
      </fill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2" formatCode="0.00"/>
      <fill>
        <patternFill patternType="none">
          <fgColor indexed="64"/>
          <bgColor auto="1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2" formatCode="0.00"/>
      <fill>
        <patternFill patternType="none">
          <fgColor indexed="64"/>
          <bgColor auto="1"/>
        </patternFill>
      </fill>
      <border diagonalUp="0" diagonalDown="0" outline="0">
        <left style="thin">
          <color auto="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2" formatCode="0.00"/>
      <fill>
        <patternFill patternType="none">
          <fgColor indexed="64"/>
          <bgColor auto="1"/>
        </patternFill>
      </fill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2" formatCode="0.00"/>
      <fill>
        <patternFill patternType="none">
          <fgColor indexed="64"/>
          <bgColor auto="1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relative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none">
          <fgColor indexed="64"/>
          <bgColor auto="1"/>
        </patternFill>
      </fill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relative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2" defaultPivotStyle="PivotStyleLight16"/>
  <colors>
    <mruColors>
      <color rgb="FF33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142875</xdr:colOff>
      <xdr:row>11</xdr:row>
      <xdr:rowOff>104775</xdr:rowOff>
    </xdr:from>
    <xdr:to>
      <xdr:col>8</xdr:col>
      <xdr:colOff>123825</xdr:colOff>
      <xdr:row>14</xdr:row>
      <xdr:rowOff>0</xdr:rowOff>
    </xdr:to>
    <xdr:sp macro="[0]!Appel_Usf" textlink="">
      <xdr:nvSpPr>
        <xdr:cNvPr id="2" name="Rogner un rectangle avec un coin du même côté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/>
      </xdr:nvSpPr>
      <xdr:spPr>
        <a:xfrm>
          <a:off x="3952875" y="2390775"/>
          <a:ext cx="2266950" cy="466725"/>
        </a:xfrm>
        <a:prstGeom prst="snip2SameRect">
          <a:avLst/>
        </a:prstGeom>
        <a:solidFill>
          <a:schemeClr val="accent2">
            <a:lumMod val="75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/>
            <a:t>APPEL</a:t>
          </a:r>
          <a:r>
            <a:rPr lang="fr-FR" sz="1600" baseline="0"/>
            <a:t> FORMULAIRE</a:t>
          </a:r>
          <a:endParaRPr lang="fr-FR" sz="16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225136</xdr:colOff>
      <xdr:row>8</xdr:row>
      <xdr:rowOff>144319</xdr:rowOff>
    </xdr:from>
    <xdr:to>
      <xdr:col>12</xdr:col>
      <xdr:colOff>144318</xdr:colOff>
      <xdr:row>16</xdr:row>
      <xdr:rowOff>28865</xdr:rowOff>
    </xdr:to>
    <xdr:sp macro="" textlink="">
      <xdr:nvSpPr>
        <xdr:cNvPr id="2" name="ZoneText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4756727" y="1622137"/>
          <a:ext cx="3729182" cy="1362364"/>
        </a:xfrm>
        <a:prstGeom prst="rect">
          <a:avLst/>
        </a:prstGeom>
        <a:solidFill>
          <a:srgbClr val="FFC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 b="1" u="sng"/>
            <a:t>Principe:</a:t>
          </a:r>
        </a:p>
        <a:p>
          <a:r>
            <a:rPr lang="fr-FR" sz="1100"/>
            <a:t>En </a:t>
          </a:r>
          <a:r>
            <a:rPr lang="fr-FR" sz="1100" b="1" u="sng"/>
            <a:t>C1</a:t>
          </a:r>
          <a:r>
            <a:rPr lang="fr-FR" sz="1100"/>
            <a:t>,</a:t>
          </a:r>
          <a:r>
            <a:rPr lang="fr-FR" sz="1100" baseline="0"/>
            <a:t> liste déroulante des dates saisies dans BDD.</a:t>
          </a:r>
        </a:p>
        <a:p>
          <a:r>
            <a:rPr lang="fr-FR" sz="1100" baseline="0"/>
            <a:t>Quand on choisit la date, les données issues de BDD viennent alimentées les colonnes B, C et D du Tableau bleu.</a:t>
          </a:r>
        </a:p>
        <a:p>
          <a:r>
            <a:rPr lang="fr-FR" sz="1100" baseline="0"/>
            <a:t>Nombre maxi de chauffeurs=22</a:t>
          </a:r>
        </a:p>
        <a:p>
          <a:r>
            <a:rPr lang="fr-FR" sz="1100" baseline="0"/>
            <a:t>La colonne A (masquée) sert à la recherche des données. </a:t>
          </a:r>
          <a:r>
            <a:rPr lang="fr-FR" sz="1100" baseline="0">
              <a:solidFill>
                <a:srgbClr val="FF0000"/>
              </a:solidFill>
            </a:rPr>
            <a:t>Surtout, ne pas la supprimer.</a:t>
          </a:r>
          <a:endParaRPr lang="fr-FR" sz="1100">
            <a:solidFill>
              <a:srgbClr val="FF0000"/>
            </a:solidFill>
          </a:endParaRP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Henri" refreshedDate="44113.465437615741" createdVersion="4" refreshedVersion="4" minRefreshableVersion="3" recordCount="17">
  <cacheSource type="worksheet">
    <worksheetSource name="Tableau1"/>
  </cacheSource>
  <cacheFields count="18">
    <cacheField name="ID" numFmtId="0">
      <sharedItems/>
    </cacheField>
    <cacheField name="date" numFmtId="14">
      <sharedItems containsSemiMixedTypes="0" containsNonDate="0" containsDate="1" containsString="0" minDate="2020-09-01T00:00:00" maxDate="2020-10-09T00:00:00" count="5">
        <d v="2020-10-08T00:00:00"/>
        <d v="2020-09-02T00:00:00"/>
        <d v="2020-09-01T00:00:00"/>
        <d v="2020-10-05T00:00:00"/>
        <d v="2020-10-04T00:00:00"/>
      </sharedItems>
      <fieldGroup par="17" base="1">
        <rangePr groupBy="days" startDate="2020-09-01T00:00:00" endDate="2020-10-09T00:00:00"/>
        <groupItems count="368">
          <s v="&lt;01/09/2020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09/10/2020"/>
        </groupItems>
      </fieldGroup>
    </cacheField>
    <cacheField name="N° chauffeur" numFmtId="0">
      <sharedItems containsMixedTypes="1" containsNumber="1" containsInteger="1" minValue="10" maxValue="220" count="23">
        <n v="200"/>
        <n v="20"/>
        <n v="40"/>
        <n v="50"/>
        <n v="60"/>
        <n v="210"/>
        <n v="80"/>
        <s v="CS"/>
        <n v="10"/>
        <n v="220"/>
        <n v="100" u="1"/>
        <n v="130" u="1"/>
        <n v="180" u="1"/>
        <n v="70" u="1"/>
        <n v="120" u="1"/>
        <n v="170" u="1"/>
        <n v="90" u="1"/>
        <n v="160" u="1"/>
        <n v="110" u="1"/>
        <n v="150" u="1"/>
        <n v="30" u="1"/>
        <n v="140" u="1"/>
        <n v="190" u="1"/>
      </sharedItems>
    </cacheField>
    <cacheField name="Bulletin" numFmtId="165">
      <sharedItems containsSemiMixedTypes="0" containsString="0" containsNumber="1" minValue="8" maxValue="1500"/>
    </cacheField>
    <cacheField name="Loomis" numFmtId="165">
      <sharedItems containsString="0" containsBlank="1" containsNumber="1" containsInteger="1" minValue="0" maxValue="60"/>
    </cacheField>
    <cacheField name="CS" numFmtId="165">
      <sharedItems containsString="0" containsBlank="1" containsNumber="1" minValue="33.5" maxValue="1700"/>
    </cacheField>
    <cacheField name="Diff" numFmtId="165">
      <sharedItems containsSemiMixedTypes="0" containsString="0" containsNumber="1" minValue="-200" maxValue="93"/>
    </cacheField>
    <cacheField name="N° Client" numFmtId="49">
      <sharedItems/>
    </cacheField>
    <cacheField name="Montant_total" numFmtId="165">
      <sharedItems containsSemiMixedTypes="0" containsString="0" containsNumber="1" minValue="8" maxValue="1500"/>
    </cacheField>
    <cacheField name="Justif1" numFmtId="0">
      <sharedItems containsSemiMixedTypes="0" containsString="0" containsNumber="1" containsInteger="1" minValue="10" maxValue="8000"/>
    </cacheField>
    <cacheField name="Justif2" numFmtId="0">
      <sharedItems containsString="0" containsBlank="1" containsNumber="1" containsInteger="1" minValue="11" maxValue="221"/>
    </cacheField>
    <cacheField name="Justif3" numFmtId="0">
      <sharedItems containsString="0" containsBlank="1" containsNumber="1" containsInteger="1" minValue="12" maxValue="222"/>
    </cacheField>
    <cacheField name="Justif4" numFmtId="0">
      <sharedItems containsString="0" containsBlank="1" containsNumber="1" containsInteger="1" minValue="43" maxValue="43"/>
    </cacheField>
    <cacheField name="Justif5" numFmtId="0">
      <sharedItems containsNonDate="0" containsString="0" containsBlank="1"/>
    </cacheField>
    <cacheField name="Justif6" numFmtId="0">
      <sharedItems containsNonDate="0" containsString="0" containsBlank="1"/>
    </cacheField>
    <cacheField name="Nbre_J" numFmtId="1">
      <sharedItems containsSemiMixedTypes="0" containsString="0" containsNumber="1" containsInteger="1" minValue="1" maxValue="4"/>
    </cacheField>
    <cacheField name="Mois" numFmtId="0" databaseField="0">
      <fieldGroup base="1">
        <rangePr groupBy="months" startDate="2020-09-01T00:00:00" endDate="2020-10-09T00:00:00"/>
        <groupItems count="14">
          <s v="&lt;01/09/2020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9/10/2020"/>
        </groupItems>
      </fieldGroup>
    </cacheField>
    <cacheField name="Années" numFmtId="0" databaseField="0">
      <fieldGroup base="1">
        <rangePr groupBy="years" startDate="2020-09-01T00:00:00" endDate="2020-10-09T00:00:00"/>
        <groupItems count="3">
          <s v="&lt;01/09/2020"/>
          <s v="2020"/>
          <s v="&gt;09/10/2020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7">
  <r>
    <s v="R0000017"/>
    <x v="0"/>
    <x v="0"/>
    <n v="1500"/>
    <m/>
    <n v="1700"/>
    <n v="-200"/>
    <s v="208765"/>
    <n v="1500"/>
    <n v="40"/>
    <n v="41"/>
    <n v="42"/>
    <n v="43"/>
    <m/>
    <m/>
    <n v="4"/>
  </r>
  <r>
    <s v="R0000016"/>
    <x v="0"/>
    <x v="0"/>
    <n v="93"/>
    <m/>
    <m/>
    <n v="93"/>
    <s v="1000"/>
    <n v="93"/>
    <n v="30"/>
    <n v="31"/>
    <n v="32"/>
    <m/>
    <m/>
    <m/>
    <n v="3"/>
  </r>
  <r>
    <s v="R0000015"/>
    <x v="0"/>
    <x v="0"/>
    <n v="45"/>
    <m/>
    <m/>
    <n v="45"/>
    <s v="204787"/>
    <n v="45"/>
    <n v="200"/>
    <n v="201"/>
    <m/>
    <m/>
    <m/>
    <m/>
    <n v="2"/>
  </r>
  <r>
    <s v="R0000014"/>
    <x v="0"/>
    <x v="0"/>
    <n v="8"/>
    <m/>
    <m/>
    <n v="8"/>
    <s v="JACQUES"/>
    <n v="8"/>
    <n v="8000"/>
    <m/>
    <m/>
    <m/>
    <m/>
    <m/>
    <n v="1"/>
  </r>
  <r>
    <s v="R0000013"/>
    <x v="0"/>
    <x v="1"/>
    <n v="10"/>
    <n v="20"/>
    <m/>
    <n v="-10"/>
    <s v="PAUL"/>
    <n v="10"/>
    <n v="11"/>
    <m/>
    <m/>
    <m/>
    <m/>
    <m/>
    <n v="1"/>
  </r>
  <r>
    <s v="R0000012"/>
    <x v="0"/>
    <x v="1"/>
    <n v="10"/>
    <m/>
    <m/>
    <n v="10"/>
    <s v="JACQUES"/>
    <n v="10"/>
    <n v="10"/>
    <m/>
    <m/>
    <m/>
    <m/>
    <m/>
    <n v="1"/>
  </r>
  <r>
    <s v="R0000011"/>
    <x v="0"/>
    <x v="2"/>
    <n v="41"/>
    <n v="0"/>
    <n v="121"/>
    <n v="-80"/>
    <s v="1000"/>
    <n v="41"/>
    <n v="45"/>
    <m/>
    <m/>
    <m/>
    <m/>
    <m/>
    <n v="1"/>
  </r>
  <r>
    <s v="R0000010"/>
    <x v="0"/>
    <x v="2"/>
    <n v="40"/>
    <m/>
    <m/>
    <n v="40"/>
    <s v="989"/>
    <n v="40"/>
    <n v="42"/>
    <n v="43"/>
    <m/>
    <m/>
    <m/>
    <m/>
    <n v="2"/>
  </r>
  <r>
    <s v="R0000009"/>
    <x v="0"/>
    <x v="2"/>
    <n v="40"/>
    <m/>
    <m/>
    <n v="40"/>
    <s v="987"/>
    <n v="40"/>
    <n v="40"/>
    <n v="41"/>
    <m/>
    <m/>
    <m/>
    <m/>
    <n v="2"/>
  </r>
  <r>
    <s v="R0000008"/>
    <x v="0"/>
    <x v="3"/>
    <n v="50"/>
    <n v="50"/>
    <m/>
    <n v="0"/>
    <s v="PAUL"/>
    <n v="50"/>
    <n v="50"/>
    <m/>
    <m/>
    <m/>
    <m/>
    <m/>
    <n v="1"/>
  </r>
  <r>
    <s v="R0000007"/>
    <x v="0"/>
    <x v="4"/>
    <n v="60"/>
    <n v="60"/>
    <m/>
    <n v="0"/>
    <s v="JACQUES"/>
    <n v="60"/>
    <n v="60"/>
    <n v="61"/>
    <m/>
    <m/>
    <m/>
    <m/>
    <n v="2"/>
  </r>
  <r>
    <s v="R0000006"/>
    <x v="1"/>
    <x v="5"/>
    <n v="410"/>
    <m/>
    <n v="409.95"/>
    <n v="5.0000000000011369E-2"/>
    <s v="1000"/>
    <n v="410"/>
    <n v="200"/>
    <n v="201"/>
    <m/>
    <m/>
    <m/>
    <m/>
    <n v="2"/>
  </r>
  <r>
    <s v="R0000005"/>
    <x v="1"/>
    <x v="6"/>
    <n v="161.94999999999999"/>
    <m/>
    <n v="162"/>
    <n v="-5.0000000000011369E-2"/>
    <s v="989"/>
    <n v="161.94999999999999"/>
    <n v="80"/>
    <n v="81"/>
    <n v="12"/>
    <m/>
    <m/>
    <m/>
    <n v="3"/>
  </r>
  <r>
    <s v="R0000004"/>
    <x v="2"/>
    <x v="7"/>
    <n v="81"/>
    <m/>
    <n v="162"/>
    <n v="-81"/>
    <s v="JACQUES"/>
    <n v="81"/>
    <n v="82"/>
    <n v="12"/>
    <m/>
    <m/>
    <m/>
    <m/>
    <n v="2"/>
  </r>
  <r>
    <s v="R0000003"/>
    <x v="3"/>
    <x v="8"/>
    <n v="33"/>
    <m/>
    <n v="33.5"/>
    <n v="-0.5"/>
    <s v="123457"/>
    <n v="33"/>
    <n v="10"/>
    <n v="11"/>
    <n v="12"/>
    <m/>
    <m/>
    <m/>
    <n v="3"/>
  </r>
  <r>
    <s v="R0000002"/>
    <x v="4"/>
    <x v="5"/>
    <n v="421"/>
    <m/>
    <n v="421"/>
    <n v="0"/>
    <s v="987"/>
    <n v="421"/>
    <n v="210"/>
    <n v="211"/>
    <m/>
    <m/>
    <m/>
    <m/>
    <n v="2"/>
  </r>
  <r>
    <s v="R0000001"/>
    <x v="4"/>
    <x v="9"/>
    <n v="1000"/>
    <m/>
    <n v="1000"/>
    <n v="0"/>
    <s v="987"/>
    <n v="1000"/>
    <n v="220"/>
    <n v="221"/>
    <n v="222"/>
    <m/>
    <m/>
    <m/>
    <n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CD_1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rowHeaderCaption="Nom des Chauffeurs">
  <location ref="A5:C17" firstHeaderRow="1" firstDataRow="2" firstDataCol="1" rowPageCount="3" colPageCount="1"/>
  <pivotFields count="18">
    <pivotField showAll="0"/>
    <pivotField axis="axisPage" numFmtId="14" multipleItemSelectionAllowed="1" showAll="0">
      <items count="369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0"/>
        <item x="367"/>
        <item t="default"/>
      </items>
    </pivotField>
    <pivotField axis="axisRow" showAll="0">
      <items count="24">
        <item x="1"/>
        <item x="8"/>
        <item m="1" x="20"/>
        <item x="2"/>
        <item x="3"/>
        <item x="4"/>
        <item m="1" x="13"/>
        <item x="6"/>
        <item m="1" x="16"/>
        <item m="1" x="10"/>
        <item m="1" x="18"/>
        <item m="1" x="14"/>
        <item m="1" x="11"/>
        <item m="1" x="21"/>
        <item m="1" x="19"/>
        <item m="1" x="17"/>
        <item m="1" x="15"/>
        <item m="1" x="12"/>
        <item m="1" x="22"/>
        <item x="0"/>
        <item x="5"/>
        <item x="9"/>
        <item x="7"/>
        <item t="default"/>
      </items>
    </pivotField>
    <pivotField dataField="1" numFmtId="164" showAll="0"/>
    <pivotField numFmtId="165" showAll="0" defaultSubtotal="0"/>
    <pivotField numFmtId="165" showAll="0" defaultSubtotal="0"/>
    <pivotField dataField="1" showAll="0"/>
    <pivotField showAll="0"/>
    <pivotField numFmtId="165" showAll="0" defaultSubtotal="0"/>
    <pivotField showAll="0"/>
    <pivotField showAll="0"/>
    <pivotField showAll="0"/>
    <pivotField showAll="0"/>
    <pivotField showAll="0"/>
    <pivotField showAll="0" defaultSubtotal="0"/>
    <pivotField numFmtId="1" showAll="0" defaultSubtotal="0"/>
    <pivotField axis="axisPage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Page" showAll="0">
      <items count="4">
        <item x="1"/>
        <item x="0"/>
        <item x="2"/>
        <item t="default"/>
      </items>
    </pivotField>
  </pivotFields>
  <rowFields count="1">
    <field x="2"/>
  </rowFields>
  <rowItems count="11">
    <i>
      <x/>
    </i>
    <i>
      <x v="1"/>
    </i>
    <i>
      <x v="3"/>
    </i>
    <i>
      <x v="4"/>
    </i>
    <i>
      <x v="5"/>
    </i>
    <i>
      <x v="7"/>
    </i>
    <i>
      <x v="19"/>
    </i>
    <i>
      <x v="20"/>
    </i>
    <i>
      <x v="21"/>
    </i>
    <i>
      <x v="22"/>
    </i>
    <i t="grand">
      <x/>
    </i>
  </rowItems>
  <colFields count="1">
    <field x="-2"/>
  </colFields>
  <colItems count="2">
    <i>
      <x/>
    </i>
    <i i="1">
      <x v="1"/>
    </i>
  </colItems>
  <pageFields count="3">
    <pageField fld="17" hier="-1"/>
    <pageField fld="16" hier="-1"/>
    <pageField fld="1" hier="-1"/>
  </pageFields>
  <dataFields count="2">
    <dataField name="Somme" fld="3" baseField="1" baseItem="0" numFmtId="165"/>
    <dataField name="Somme des Diff" fld="6" baseField="1" baseItem="0" numFmtId="165"/>
  </dataFields>
  <formats count="4">
    <format dxfId="9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8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  <format dxfId="7">
      <pivotArea dataOnly="0" labelOnly="1" fieldPosition="0">
        <references count="1">
          <reference field="2" count="2">
            <x v="10"/>
            <x v="12"/>
          </reference>
        </references>
      </pivotArea>
    </format>
    <format dxfId="6">
      <pivotArea collapsedLevelsAreSubtotals="1" fieldPosition="0">
        <references count="1">
          <reference field="2" count="2">
            <x v="10"/>
            <x v="12"/>
          </reference>
        </references>
      </pivotArea>
    </format>
  </format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2" name="Tableau2" displayName="Tableau2" ref="B2:F25" totalsRowShown="0" headerRowDxfId="33" dataDxfId="31" headerRowBorderDxfId="32" tableBorderDxfId="30" totalsRowBorderDxfId="29">
  <autoFilter ref="B2:F25"/>
  <tableColumns count="5">
    <tableColumn id="1" name="Chauffeurs" dataDxfId="28">
      <calculatedColumnFormula>IF(A3="","",A3)</calculatedColumnFormula>
    </tableColumn>
    <tableColumn id="2" name="BULLETINS" dataDxfId="27">
      <calculatedColumnFormula>SUMPRODUCT((Tableau1[date]=Feuil1!$C$1)*(Tableau1[N° chauffeur]=Feuil1!B3)*Tableau1[Bulletin])</calculatedColumnFormula>
    </tableColumn>
    <tableColumn id="3" name="Loomis" dataDxfId="26">
      <calculatedColumnFormula>SUMPRODUCT((Tableau1[date]=Feuil1!$C$1)*(Tableau1[N° chauffeur]=Feuil1!B3)*Tableau1[Loomis])</calculatedColumnFormula>
    </tableColumn>
    <tableColumn id="4" name="CS" dataDxfId="25">
      <calculatedColumnFormula>SUMPRODUCT((Tableau1[date]=Feuil1!$C$1)*(Tableau1[N° chauffeur]=Feuil1!B3)*Tableau1[CS])</calculatedColumnFormula>
    </tableColumn>
    <tableColumn id="5" name="Différence" dataDxfId="24">
      <calculatedColumnFormula>(D3+E3)-C3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P14" totalsRowShown="0">
  <autoFilter ref="A1:P14"/>
  <tableColumns count="16">
    <tableColumn id="17" name="ID"/>
    <tableColumn id="1" name="date"/>
    <tableColumn id="2" name="N° chauffeur" dataDxfId="23"/>
    <tableColumn id="3" name="Bulletin" dataDxfId="22">
      <calculatedColumnFormula>Tableau1[[#This Row],[Montant_total]]</calculatedColumnFormula>
    </tableColumn>
    <tableColumn id="4" name="Loomis" dataDxfId="21"/>
    <tableColumn id="5" name="CS" dataDxfId="20"/>
    <tableColumn id="11" name="Diff" dataDxfId="19"/>
    <tableColumn id="18" name="N° Client" dataDxfId="18"/>
    <tableColumn id="19" name="Montant_total" dataDxfId="17"/>
    <tableColumn id="6" name="Justif1" dataDxfId="16"/>
    <tableColumn id="8" name="Justif2" dataDxfId="15"/>
    <tableColumn id="10" name="Justif3" dataDxfId="14"/>
    <tableColumn id="12" name="Justif4" dataDxfId="13"/>
    <tableColumn id="13" name="Justif5" dataDxfId="12"/>
    <tableColumn id="14" name="Justif6" dataDxfId="11"/>
    <tableColumn id="7" name="Nbre_J" dataDxfId="10">
      <calculatedColumnFormula>COUNTA(Tableau1[[#This Row],[Justif1]:[Justif6]])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tabSelected="1" workbookViewId="0">
      <selection activeCell="D6" sqref="D6"/>
    </sheetView>
  </sheetViews>
  <sheetFormatPr baseColWidth="10" defaultRowHeight="15" x14ac:dyDescent="0.25"/>
  <sheetData/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27"/>
  <sheetViews>
    <sheetView topLeftCell="B1" zoomScale="110" zoomScaleNormal="110" zoomScalePageLayoutView="110" workbookViewId="0">
      <selection activeCell="I26" sqref="I26"/>
    </sheetView>
  </sheetViews>
  <sheetFormatPr baseColWidth="10" defaultRowHeight="15" x14ac:dyDescent="0.25"/>
  <cols>
    <col min="1" max="1" width="8.140625" hidden="1" customWidth="1"/>
    <col min="2" max="2" width="12.7109375" style="31" customWidth="1"/>
    <col min="3" max="3" width="14.42578125" style="31" customWidth="1"/>
    <col min="4" max="5" width="15.85546875" style="31" customWidth="1"/>
    <col min="6" max="6" width="10.85546875" style="31"/>
    <col min="14" max="14" width="10.85546875" customWidth="1"/>
  </cols>
  <sheetData>
    <row r="1" spans="1:12" x14ac:dyDescent="0.25">
      <c r="B1" s="18" t="s">
        <v>23</v>
      </c>
      <c r="C1" s="19">
        <v>44114</v>
      </c>
      <c r="D1" s="67" t="s">
        <v>28</v>
      </c>
      <c r="E1" s="68"/>
      <c r="F1" s="20"/>
    </row>
    <row r="2" spans="1:12" x14ac:dyDescent="0.25">
      <c r="B2" s="21" t="s">
        <v>26</v>
      </c>
      <c r="C2" s="22" t="s">
        <v>27</v>
      </c>
      <c r="D2" s="23" t="s">
        <v>32</v>
      </c>
      <c r="E2" s="22" t="s">
        <v>33</v>
      </c>
      <c r="F2" s="22" t="s">
        <v>0</v>
      </c>
      <c r="G2" s="1" t="s">
        <v>1</v>
      </c>
      <c r="H2" s="1" t="s">
        <v>1</v>
      </c>
      <c r="I2" s="1" t="s">
        <v>2</v>
      </c>
      <c r="J2" s="1" t="s">
        <v>1</v>
      </c>
      <c r="K2" s="1" t="s">
        <v>3</v>
      </c>
      <c r="L2" s="1" t="s">
        <v>4</v>
      </c>
    </row>
    <row r="3" spans="1:12" x14ac:dyDescent="0.25">
      <c r="A3">
        <v>80</v>
      </c>
      <c r="B3" s="24">
        <f>IF(A3="","",A3)</f>
        <v>80</v>
      </c>
      <c r="C3" s="25">
        <f>SUMPRODUCT((Tableau1[date]=Feuil1!$C$1)*(Tableau1[N° chauffeur]=Feuil1!B3)*Tableau1[Bulletin])</f>
        <v>60.9</v>
      </c>
      <c r="D3" s="26">
        <f>SUMPRODUCT((Tableau1[date]=Feuil1!$C$1)*(Tableau1[N° chauffeur]=Feuil1!B3)*Tableau1[Loomis])</f>
        <v>59</v>
      </c>
      <c r="E3" s="26">
        <f>SUMPRODUCT((Tableau1[date]=Feuil1!$C$1)*(Tableau1[N° chauffeur]=Feuil1!B3)*Tableau1[CS])</f>
        <v>2.8</v>
      </c>
      <c r="F3" s="10">
        <f t="shared" ref="F3:F25" si="0">(D3+E3)-C3</f>
        <v>0.89999999999999858</v>
      </c>
      <c r="G3" s="2">
        <v>80414966</v>
      </c>
      <c r="H3" s="2">
        <v>80415879</v>
      </c>
      <c r="I3" s="3">
        <v>1076.55</v>
      </c>
      <c r="J3" s="2">
        <v>80421178</v>
      </c>
      <c r="K3" s="3">
        <v>872.5</v>
      </c>
      <c r="L3" s="2">
        <v>204787</v>
      </c>
    </row>
    <row r="4" spans="1:12" x14ac:dyDescent="0.25">
      <c r="A4">
        <v>20</v>
      </c>
      <c r="B4" s="24">
        <f t="shared" ref="B4:B25" si="1">IF(A4="","",A4)</f>
        <v>20</v>
      </c>
      <c r="C4" s="25">
        <f>SUMPRODUCT((Tableau1[date]=Feuil1!$C$1)*(Tableau1[N° chauffeur]=Feuil1!B4)*Tableau1[Bulletin])</f>
        <v>65.25</v>
      </c>
      <c r="D4" s="26">
        <f>SUMPRODUCT((Tableau1[date]=Feuil1!$C$1)*(Tableau1[N° chauffeur]=Feuil1!B4)*Tableau1[Loomis])</f>
        <v>60.5</v>
      </c>
      <c r="E4" s="26">
        <f>SUMPRODUCT((Tableau1[date]=Feuil1!$C$1)*(Tableau1[N° chauffeur]=Feuil1!B4)*Tableau1[CS])</f>
        <v>0</v>
      </c>
      <c r="F4" s="10">
        <f t="shared" si="0"/>
        <v>-4.75</v>
      </c>
      <c r="G4" t="s">
        <v>6</v>
      </c>
    </row>
    <row r="5" spans="1:12" x14ac:dyDescent="0.25">
      <c r="A5">
        <v>10</v>
      </c>
      <c r="B5" s="24">
        <f t="shared" si="1"/>
        <v>10</v>
      </c>
      <c r="C5" s="25">
        <f>SUMPRODUCT((Tableau1[date]=Feuil1!$C$1)*(Tableau1[N° chauffeur]=Feuil1!B5)*Tableau1[Bulletin])</f>
        <v>12.5</v>
      </c>
      <c r="D5" s="26">
        <f>SUMPRODUCT((Tableau1[date]=Feuil1!$C$1)*(Tableau1[N° chauffeur]=Feuil1!B5)*Tableau1[Loomis])</f>
        <v>0</v>
      </c>
      <c r="E5" s="26">
        <f>SUMPRODUCT((Tableau1[date]=Feuil1!$C$1)*(Tableau1[N° chauffeur]=Feuil1!B5)*Tableau1[CS])</f>
        <v>0</v>
      </c>
      <c r="F5" s="10">
        <f t="shared" si="0"/>
        <v>-12.5</v>
      </c>
      <c r="G5" s="2">
        <v>8774888</v>
      </c>
      <c r="H5" s="2">
        <v>9876555</v>
      </c>
      <c r="I5" s="2">
        <v>100</v>
      </c>
      <c r="L5" s="4">
        <v>208765</v>
      </c>
    </row>
    <row r="6" spans="1:12" x14ac:dyDescent="0.25">
      <c r="B6" s="24" t="str">
        <f t="shared" si="1"/>
        <v/>
      </c>
      <c r="C6" s="25">
        <f>SUMPRODUCT((Tableau1[date]=Feuil1!$C$1)*(Tableau1[N° chauffeur]=Feuil1!B6)*Tableau1[Bulletin])</f>
        <v>0</v>
      </c>
      <c r="D6" s="26">
        <f>SUMPRODUCT((Tableau1[date]=Feuil1!$C$1)*(Tableau1[N° chauffeur]=Feuil1!B6)*Tableau1[Loomis])</f>
        <v>0</v>
      </c>
      <c r="E6" s="26">
        <f>SUMPRODUCT((Tableau1[date]=Feuil1!$C$1)*(Tableau1[N° chauffeur]=Feuil1!B6)*Tableau1[CS])</f>
        <v>0</v>
      </c>
      <c r="F6" s="10">
        <f t="shared" si="0"/>
        <v>0</v>
      </c>
      <c r="G6" t="s">
        <v>7</v>
      </c>
    </row>
    <row r="7" spans="1:12" x14ac:dyDescent="0.25">
      <c r="B7" s="24" t="str">
        <f t="shared" si="1"/>
        <v/>
      </c>
      <c r="C7" s="25">
        <f>SUMPRODUCT((Tableau1[date]=Feuil1!$C$1)*(Tableau1[N° chauffeur]=Feuil1!B7)*Tableau1[Bulletin])</f>
        <v>0</v>
      </c>
      <c r="D7" s="26">
        <f>SUMPRODUCT((Tableau1[date]=Feuil1!$C$1)*(Tableau1[N° chauffeur]=Feuil1!B7)*Tableau1[Loomis])</f>
        <v>0</v>
      </c>
      <c r="E7" s="26">
        <f>SUMPRODUCT((Tableau1[date]=Feuil1!$C$1)*(Tableau1[N° chauffeur]=Feuil1!B7)*Tableau1[CS])</f>
        <v>0</v>
      </c>
      <c r="F7" s="10">
        <f t="shared" si="0"/>
        <v>0</v>
      </c>
      <c r="G7" t="s">
        <v>8</v>
      </c>
    </row>
    <row r="8" spans="1:12" x14ac:dyDescent="0.25">
      <c r="B8" s="24" t="str">
        <f t="shared" si="1"/>
        <v/>
      </c>
      <c r="C8" s="25">
        <f>SUMPRODUCT((Tableau1[date]=Feuil1!$C$1)*(Tableau1[N° chauffeur]=Feuil1!B8)*Tableau1[Bulletin])</f>
        <v>0</v>
      </c>
      <c r="D8" s="26">
        <f>SUMPRODUCT((Tableau1[date]=Feuil1!$C$1)*(Tableau1[N° chauffeur]=Feuil1!B8)*Tableau1[Loomis])</f>
        <v>0</v>
      </c>
      <c r="E8" s="26">
        <f>SUMPRODUCT((Tableau1[date]=Feuil1!$C$1)*(Tableau1[N° chauffeur]=Feuil1!B8)*Tableau1[CS])</f>
        <v>0</v>
      </c>
      <c r="F8" s="10">
        <f t="shared" si="0"/>
        <v>0</v>
      </c>
    </row>
    <row r="9" spans="1:12" x14ac:dyDescent="0.25">
      <c r="B9" s="24" t="str">
        <f t="shared" si="1"/>
        <v/>
      </c>
      <c r="C9" s="25">
        <f>SUMPRODUCT((Tableau1[date]=Feuil1!$C$1)*(Tableau1[N° chauffeur]=Feuil1!B9)*Tableau1[Bulletin])</f>
        <v>0</v>
      </c>
      <c r="D9" s="26">
        <f>SUMPRODUCT((Tableau1[date]=Feuil1!$C$1)*(Tableau1[N° chauffeur]=Feuil1!B9)*Tableau1[Loomis])</f>
        <v>0</v>
      </c>
      <c r="E9" s="26">
        <f>SUMPRODUCT((Tableau1[date]=Feuil1!$C$1)*(Tableau1[N° chauffeur]=Feuil1!B9)*Tableau1[CS])</f>
        <v>0</v>
      </c>
      <c r="F9" s="10">
        <f t="shared" si="0"/>
        <v>0</v>
      </c>
    </row>
    <row r="10" spans="1:12" x14ac:dyDescent="0.25">
      <c r="B10" s="24" t="str">
        <f t="shared" si="1"/>
        <v/>
      </c>
      <c r="C10" s="25">
        <f>SUMPRODUCT((Tableau1[date]=Feuil1!$C$1)*(Tableau1[N° chauffeur]=Feuil1!B10)*Tableau1[Bulletin])</f>
        <v>0</v>
      </c>
      <c r="D10" s="26">
        <f>SUMPRODUCT((Tableau1[date]=Feuil1!$C$1)*(Tableau1[N° chauffeur]=Feuil1!B10)*Tableau1[Loomis])</f>
        <v>0</v>
      </c>
      <c r="E10" s="26">
        <f>SUMPRODUCT((Tableau1[date]=Feuil1!$C$1)*(Tableau1[N° chauffeur]=Feuil1!B10)*Tableau1[CS])</f>
        <v>0</v>
      </c>
      <c r="F10" s="10">
        <f t="shared" si="0"/>
        <v>0</v>
      </c>
    </row>
    <row r="11" spans="1:12" x14ac:dyDescent="0.25">
      <c r="B11" s="24" t="str">
        <f t="shared" si="1"/>
        <v/>
      </c>
      <c r="C11" s="25">
        <f>SUMPRODUCT((Tableau1[date]=Feuil1!$C$1)*(Tableau1[N° chauffeur]=Feuil1!B11)*Tableau1[Bulletin])</f>
        <v>0</v>
      </c>
      <c r="D11" s="26">
        <f>SUMPRODUCT((Tableau1[date]=Feuil1!$C$1)*(Tableau1[N° chauffeur]=Feuil1!B11)*Tableau1[Loomis])</f>
        <v>0</v>
      </c>
      <c r="E11" s="26">
        <f>SUMPRODUCT((Tableau1[date]=Feuil1!$C$1)*(Tableau1[N° chauffeur]=Feuil1!B11)*Tableau1[CS])</f>
        <v>0</v>
      </c>
      <c r="F11" s="10">
        <f t="shared" si="0"/>
        <v>0</v>
      </c>
    </row>
    <row r="12" spans="1:12" x14ac:dyDescent="0.25">
      <c r="B12" s="24" t="str">
        <f t="shared" si="1"/>
        <v/>
      </c>
      <c r="C12" s="27">
        <f>SUMPRODUCT((Tableau1[date]=Feuil1!$C$1)*(Tableau1[N° chauffeur]=Feuil1!B12)*Tableau1[Bulletin])</f>
        <v>0</v>
      </c>
      <c r="D12" s="28">
        <f>SUMPRODUCT((Tableau1[date]=Feuil1!$C$1)*(Tableau1[N° chauffeur]=Feuil1!B12)*Tableau1[Loomis])</f>
        <v>0</v>
      </c>
      <c r="E12" s="26">
        <f>SUMPRODUCT((Tableau1[date]=Feuil1!$C$1)*(Tableau1[N° chauffeur]=Feuil1!B12)*Tableau1[CS])</f>
        <v>0</v>
      </c>
      <c r="F12" s="10">
        <f t="shared" si="0"/>
        <v>0</v>
      </c>
    </row>
    <row r="13" spans="1:12" x14ac:dyDescent="0.25">
      <c r="B13" s="24" t="str">
        <f t="shared" si="1"/>
        <v/>
      </c>
      <c r="C13" s="27">
        <f>SUMPRODUCT((Tableau1[date]=Feuil1!$C$1)*(Tableau1[N° chauffeur]=Feuil1!B13)*Tableau1[Bulletin])</f>
        <v>0</v>
      </c>
      <c r="D13" s="28">
        <f>SUMPRODUCT((Tableau1[date]=Feuil1!$C$1)*(Tableau1[N° chauffeur]=Feuil1!B13)*Tableau1[Loomis])</f>
        <v>0</v>
      </c>
      <c r="E13" s="26">
        <f>SUMPRODUCT((Tableau1[date]=Feuil1!$C$1)*(Tableau1[N° chauffeur]=Feuil1!B13)*Tableau1[CS])</f>
        <v>0</v>
      </c>
      <c r="F13" s="10">
        <f t="shared" si="0"/>
        <v>0</v>
      </c>
    </row>
    <row r="14" spans="1:12" x14ac:dyDescent="0.25">
      <c r="B14" s="24" t="str">
        <f t="shared" si="1"/>
        <v/>
      </c>
      <c r="C14" s="27">
        <f>SUMPRODUCT((Tableau1[date]=Feuil1!$C$1)*(Tableau1[N° chauffeur]=Feuil1!B14)*Tableau1[Bulletin])</f>
        <v>0</v>
      </c>
      <c r="D14" s="28">
        <f>SUMPRODUCT((Tableau1[date]=Feuil1!$C$1)*(Tableau1[N° chauffeur]=Feuil1!B14)*Tableau1[Loomis])</f>
        <v>0</v>
      </c>
      <c r="E14" s="26">
        <f>SUMPRODUCT((Tableau1[date]=Feuil1!$C$1)*(Tableau1[N° chauffeur]=Feuil1!B14)*Tableau1[CS])</f>
        <v>0</v>
      </c>
      <c r="F14" s="10">
        <f t="shared" si="0"/>
        <v>0</v>
      </c>
    </row>
    <row r="15" spans="1:12" x14ac:dyDescent="0.25">
      <c r="B15" s="24" t="str">
        <f t="shared" si="1"/>
        <v/>
      </c>
      <c r="C15" s="27">
        <f>SUMPRODUCT((Tableau1[date]=Feuil1!$C$1)*(Tableau1[N° chauffeur]=Feuil1!B15)*Tableau1[Bulletin])</f>
        <v>0</v>
      </c>
      <c r="D15" s="28">
        <f>SUMPRODUCT((Tableau1[date]=Feuil1!$C$1)*(Tableau1[N° chauffeur]=Feuil1!B15)*Tableau1[Loomis])</f>
        <v>0</v>
      </c>
      <c r="E15" s="26">
        <f>SUMPRODUCT((Tableau1[date]=Feuil1!$C$1)*(Tableau1[N° chauffeur]=Feuil1!B15)*Tableau1[CS])</f>
        <v>0</v>
      </c>
      <c r="F15" s="10">
        <f t="shared" si="0"/>
        <v>0</v>
      </c>
    </row>
    <row r="16" spans="1:12" x14ac:dyDescent="0.25">
      <c r="B16" s="24" t="str">
        <f t="shared" si="1"/>
        <v/>
      </c>
      <c r="C16" s="27">
        <f>SUMPRODUCT((Tableau1[date]=Feuil1!$C$1)*(Tableau1[N° chauffeur]=Feuil1!B16)*Tableau1[Bulletin])</f>
        <v>0</v>
      </c>
      <c r="D16" s="28">
        <f>SUMPRODUCT((Tableau1[date]=Feuil1!$C$1)*(Tableau1[N° chauffeur]=Feuil1!B16)*Tableau1[Loomis])</f>
        <v>0</v>
      </c>
      <c r="E16" s="26">
        <f>SUMPRODUCT((Tableau1[date]=Feuil1!$C$1)*(Tableau1[N° chauffeur]=Feuil1!B16)*Tableau1[CS])</f>
        <v>0</v>
      </c>
      <c r="F16" s="10">
        <f t="shared" si="0"/>
        <v>0</v>
      </c>
    </row>
    <row r="17" spans="2:6" x14ac:dyDescent="0.25">
      <c r="B17" s="24" t="str">
        <f t="shared" si="1"/>
        <v/>
      </c>
      <c r="C17" s="27">
        <f>SUMPRODUCT((Tableau1[date]=Feuil1!$C$1)*(Tableau1[N° chauffeur]=Feuil1!B17)*Tableau1[Bulletin])</f>
        <v>0</v>
      </c>
      <c r="D17" s="28">
        <f>SUMPRODUCT((Tableau1[date]=Feuil1!$C$1)*(Tableau1[N° chauffeur]=Feuil1!B17)*Tableau1[Loomis])</f>
        <v>0</v>
      </c>
      <c r="E17" s="26">
        <f>SUMPRODUCT((Tableau1[date]=Feuil1!$C$1)*(Tableau1[N° chauffeur]=Feuil1!B17)*Tableau1[CS])</f>
        <v>0</v>
      </c>
      <c r="F17" s="10">
        <f t="shared" si="0"/>
        <v>0</v>
      </c>
    </row>
    <row r="18" spans="2:6" x14ac:dyDescent="0.25">
      <c r="B18" s="24" t="str">
        <f t="shared" si="1"/>
        <v/>
      </c>
      <c r="C18" s="27">
        <f>SUMPRODUCT((Tableau1[date]=Feuil1!$C$1)*(Tableau1[N° chauffeur]=Feuil1!B18)*Tableau1[Bulletin])</f>
        <v>0</v>
      </c>
      <c r="D18" s="28">
        <f>SUMPRODUCT((Tableau1[date]=Feuil1!$C$1)*(Tableau1[N° chauffeur]=Feuil1!B18)*Tableau1[Loomis])</f>
        <v>0</v>
      </c>
      <c r="E18" s="26">
        <f>SUMPRODUCT((Tableau1[date]=Feuil1!$C$1)*(Tableau1[N° chauffeur]=Feuil1!B18)*Tableau1[CS])</f>
        <v>0</v>
      </c>
      <c r="F18" s="10">
        <f t="shared" si="0"/>
        <v>0</v>
      </c>
    </row>
    <row r="19" spans="2:6" x14ac:dyDescent="0.25">
      <c r="B19" s="24" t="str">
        <f t="shared" si="1"/>
        <v/>
      </c>
      <c r="C19" s="27">
        <f>SUMPRODUCT((Tableau1[date]=Feuil1!$C$1)*(Tableau1[N° chauffeur]=Feuil1!B19)*Tableau1[Bulletin])</f>
        <v>0</v>
      </c>
      <c r="D19" s="28">
        <f>SUMPRODUCT((Tableau1[date]=Feuil1!$C$1)*(Tableau1[N° chauffeur]=Feuil1!B19)*Tableau1[Loomis])</f>
        <v>0</v>
      </c>
      <c r="E19" s="26">
        <f>SUMPRODUCT((Tableau1[date]=Feuil1!$C$1)*(Tableau1[N° chauffeur]=Feuil1!B19)*Tableau1[CS])</f>
        <v>0</v>
      </c>
      <c r="F19" s="10">
        <f t="shared" si="0"/>
        <v>0</v>
      </c>
    </row>
    <row r="20" spans="2:6" x14ac:dyDescent="0.25">
      <c r="B20" s="24" t="str">
        <f t="shared" si="1"/>
        <v/>
      </c>
      <c r="C20" s="27">
        <f>SUMPRODUCT((Tableau1[date]=Feuil1!$C$1)*(Tableau1[N° chauffeur]=Feuil1!B20)*Tableau1[Bulletin])</f>
        <v>0</v>
      </c>
      <c r="D20" s="28">
        <f>SUMPRODUCT((Tableau1[date]=Feuil1!$C$1)*(Tableau1[N° chauffeur]=Feuil1!B20)*Tableau1[Loomis])</f>
        <v>0</v>
      </c>
      <c r="E20" s="26">
        <f>SUMPRODUCT((Tableau1[date]=Feuil1!$C$1)*(Tableau1[N° chauffeur]=Feuil1!B20)*Tableau1[CS])</f>
        <v>0</v>
      </c>
      <c r="F20" s="10">
        <f t="shared" si="0"/>
        <v>0</v>
      </c>
    </row>
    <row r="21" spans="2:6" x14ac:dyDescent="0.25">
      <c r="B21" s="24" t="str">
        <f t="shared" si="1"/>
        <v/>
      </c>
      <c r="C21" s="27">
        <f>SUMPRODUCT((Tableau1[date]=Feuil1!$C$1)*(Tableau1[N° chauffeur]=Feuil1!B21)*Tableau1[Bulletin])</f>
        <v>0</v>
      </c>
      <c r="D21" s="28">
        <f>SUMPRODUCT((Tableau1[date]=Feuil1!$C$1)*(Tableau1[N° chauffeur]=Feuil1!B21)*Tableau1[Loomis])</f>
        <v>0</v>
      </c>
      <c r="E21" s="26">
        <f>SUMPRODUCT((Tableau1[date]=Feuil1!$C$1)*(Tableau1[N° chauffeur]=Feuil1!B21)*Tableau1[CS])</f>
        <v>0</v>
      </c>
      <c r="F21" s="10">
        <f t="shared" si="0"/>
        <v>0</v>
      </c>
    </row>
    <row r="22" spans="2:6" x14ac:dyDescent="0.25">
      <c r="B22" s="24" t="str">
        <f t="shared" si="1"/>
        <v/>
      </c>
      <c r="C22" s="27">
        <f>SUMPRODUCT((Tableau1[date]=Feuil1!$C$1)*(Tableau1[N° chauffeur]=Feuil1!B22)*Tableau1[Bulletin])</f>
        <v>0</v>
      </c>
      <c r="D22" s="28">
        <f>SUMPRODUCT((Tableau1[date]=Feuil1!$C$1)*(Tableau1[N° chauffeur]=Feuil1!B22)*Tableau1[Loomis])</f>
        <v>0</v>
      </c>
      <c r="E22" s="26">
        <f>SUMPRODUCT((Tableau1[date]=Feuil1!$C$1)*(Tableau1[N° chauffeur]=Feuil1!B22)*Tableau1[CS])</f>
        <v>0</v>
      </c>
      <c r="F22" s="10">
        <f t="shared" si="0"/>
        <v>0</v>
      </c>
    </row>
    <row r="23" spans="2:6" x14ac:dyDescent="0.25">
      <c r="B23" s="24" t="str">
        <f t="shared" si="1"/>
        <v/>
      </c>
      <c r="C23" s="27">
        <f>SUMPRODUCT((Tableau1[date]=Feuil1!$C$1)*(Tableau1[N° chauffeur]=Feuil1!B23)*Tableau1[Bulletin])</f>
        <v>0</v>
      </c>
      <c r="D23" s="28">
        <f>SUMPRODUCT((Tableau1[date]=Feuil1!$C$1)*(Tableau1[N° chauffeur]=Feuil1!B23)*Tableau1[Loomis])</f>
        <v>0</v>
      </c>
      <c r="E23" s="26">
        <f>SUMPRODUCT((Tableau1[date]=Feuil1!$C$1)*(Tableau1[N° chauffeur]=Feuil1!B23)*Tableau1[CS])</f>
        <v>0</v>
      </c>
      <c r="F23" s="10">
        <f t="shared" si="0"/>
        <v>0</v>
      </c>
    </row>
    <row r="24" spans="2:6" x14ac:dyDescent="0.25">
      <c r="B24" s="24" t="str">
        <f t="shared" si="1"/>
        <v/>
      </c>
      <c r="C24" s="27">
        <f>SUMPRODUCT((Tableau1[date]=Feuil1!$C$1)*(Tableau1[N° chauffeur]=Feuil1!B24)*Tableau1[Bulletin])</f>
        <v>0</v>
      </c>
      <c r="D24" s="28">
        <f>SUMPRODUCT((Tableau1[date]=Feuil1!$C$1)*(Tableau1[N° chauffeur]=Feuil1!B24)*Tableau1[Loomis])</f>
        <v>0</v>
      </c>
      <c r="E24" s="26">
        <f>SUMPRODUCT((Tableau1[date]=Feuil1!$C$1)*(Tableau1[N° chauffeur]=Feuil1!B24)*Tableau1[CS])</f>
        <v>0</v>
      </c>
      <c r="F24" s="10">
        <f t="shared" si="0"/>
        <v>0</v>
      </c>
    </row>
    <row r="25" spans="2:6" x14ac:dyDescent="0.25">
      <c r="B25" s="24" t="str">
        <f t="shared" si="1"/>
        <v/>
      </c>
      <c r="C25" s="27">
        <f>SUMPRODUCT((Tableau1[date]=Feuil1!$C$1)*(Tableau1[N° chauffeur]=Feuil1!B25)*Tableau1[Bulletin])</f>
        <v>0</v>
      </c>
      <c r="D25" s="28">
        <f>SUMPRODUCT((Tableau1[date]=Feuil1!$C$1)*(Tableau1[N° chauffeur]=Feuil1!B25)*Tableau1[Loomis])</f>
        <v>0</v>
      </c>
      <c r="E25" s="26">
        <f>SUMPRODUCT((Tableau1[date]=Feuil1!$C$1)*(Tableau1[N° chauffeur]=Feuil1!B25)*Tableau1[CS])</f>
        <v>0</v>
      </c>
      <c r="F25" s="10">
        <f t="shared" si="0"/>
        <v>0</v>
      </c>
    </row>
    <row r="26" spans="2:6" x14ac:dyDescent="0.25">
      <c r="B26" s="29" t="s">
        <v>5</v>
      </c>
      <c r="C26" s="30">
        <f>SUM(C3:C25)</f>
        <v>138.65</v>
      </c>
      <c r="D26" s="30">
        <f>SUM(D3:D25)</f>
        <v>119.5</v>
      </c>
      <c r="E26" s="30">
        <f>SUM(E3:E25)</f>
        <v>2.8</v>
      </c>
    </row>
    <row r="27" spans="2:6" x14ac:dyDescent="0.25">
      <c r="B27" s="32" t="s">
        <v>24</v>
      </c>
      <c r="C27" s="33">
        <f>SUM(F3:F25)</f>
        <v>-16.350000000000001</v>
      </c>
      <c r="D27" s="34"/>
      <c r="E27" s="35"/>
    </row>
  </sheetData>
  <mergeCells count="1">
    <mergeCell ref="D1:E1"/>
  </mergeCells>
  <conditionalFormatting sqref="C27">
    <cfRule type="cellIs" dxfId="5" priority="1" operator="lessThan">
      <formula>0</formula>
    </cfRule>
    <cfRule type="cellIs" dxfId="4" priority="2" operator="equal">
      <formula>0</formula>
    </cfRule>
    <cfRule type="cellIs" dxfId="3" priority="3" operator="lessThan">
      <formula>1.9</formula>
    </cfRule>
    <cfRule type="cellIs" dxfId="2" priority="4" operator="lessThan">
      <formula>"0.00$F$14"</formula>
    </cfRule>
    <cfRule type="cellIs" dxfId="1" priority="5" operator="greaterThan">
      <formula>"0$F$14"</formula>
    </cfRule>
    <cfRule type="cellIs" dxfId="0" priority="6" operator="greaterThan">
      <formula>0</formula>
    </cfRule>
  </conditionalFormatting>
  <dataValidations count="1">
    <dataValidation type="list" allowBlank="1" showInputMessage="1" showErrorMessage="1" sqref="C1">
      <formula1>Date_SD</formula1>
    </dataValidation>
  </dataValidations>
  <pageMargins left="0.7" right="0.7" top="0.75" bottom="0.75" header="0.3" footer="0.3"/>
  <pageSetup paperSize="9" orientation="portrait" horizontalDpi="0" verticalDpi="0"/>
  <drawing r:id="rId1"/>
  <tableParts count="1">
    <tablePart r:id="rId2"/>
  </tableParts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O14"/>
  <sheetViews>
    <sheetView zoomScale="115" zoomScaleNormal="115" zoomScalePageLayoutView="150" workbookViewId="0">
      <selection activeCell="D23" sqref="D23"/>
    </sheetView>
  </sheetViews>
  <sheetFormatPr baseColWidth="10" defaultRowHeight="15" x14ac:dyDescent="0.25"/>
  <cols>
    <col min="2" max="2" width="11.85546875" customWidth="1"/>
    <col min="3" max="3" width="13.42578125" customWidth="1"/>
    <col min="4" max="4" width="17.140625" customWidth="1"/>
    <col min="5" max="5" width="14.85546875" style="7" customWidth="1"/>
    <col min="6" max="8" width="16.42578125" customWidth="1"/>
    <col min="9" max="9" width="16.42578125" hidden="1" customWidth="1"/>
    <col min="10" max="13" width="10.85546875" style="5"/>
    <col min="15" max="15" width="10.85546875" style="5"/>
  </cols>
  <sheetData>
    <row r="1" spans="1:405" x14ac:dyDescent="0.25">
      <c r="A1" t="s">
        <v>37</v>
      </c>
      <c r="B1" t="s">
        <v>9</v>
      </c>
      <c r="C1" t="s">
        <v>10</v>
      </c>
      <c r="D1" t="s">
        <v>38</v>
      </c>
      <c r="E1" s="7" t="s">
        <v>32</v>
      </c>
      <c r="F1" t="s">
        <v>33</v>
      </c>
      <c r="G1" t="s">
        <v>11</v>
      </c>
      <c r="H1" t="s">
        <v>43</v>
      </c>
      <c r="I1" t="s">
        <v>44</v>
      </c>
      <c r="J1" s="5" t="s">
        <v>12</v>
      </c>
      <c r="K1" s="5" t="s">
        <v>13</v>
      </c>
      <c r="L1" s="5" t="s">
        <v>14</v>
      </c>
      <c r="M1" s="5" t="s">
        <v>15</v>
      </c>
      <c r="N1" s="5" t="s">
        <v>16</v>
      </c>
      <c r="O1" s="5" t="s">
        <v>30</v>
      </c>
      <c r="P1" t="s">
        <v>31</v>
      </c>
      <c r="ON1">
        <v>203</v>
      </c>
      <c r="OO1">
        <v>22</v>
      </c>
    </row>
    <row r="2" spans="1:405" x14ac:dyDescent="0.25">
      <c r="A2" t="s">
        <v>59</v>
      </c>
      <c r="B2" s="6">
        <v>44114</v>
      </c>
      <c r="C2" s="5">
        <v>80</v>
      </c>
      <c r="D2" s="66">
        <f>Tableau1[[#This Row],[Montant_total]]</f>
        <v>30.4</v>
      </c>
      <c r="E2" s="66">
        <v>59</v>
      </c>
      <c r="F2" s="66">
        <v>2.8</v>
      </c>
      <c r="G2" s="66">
        <v>-31.4</v>
      </c>
      <c r="H2" s="45" t="s">
        <v>39</v>
      </c>
      <c r="I2" s="15">
        <v>30.4</v>
      </c>
      <c r="J2" s="44">
        <v>25</v>
      </c>
      <c r="K2" s="44">
        <v>26</v>
      </c>
      <c r="L2" s="56"/>
      <c r="M2" s="56"/>
      <c r="N2" s="14"/>
      <c r="P2" s="12">
        <f>COUNTA(Tableau1[[#This Row],[Justif1]:[Justif6]])</f>
        <v>2</v>
      </c>
    </row>
    <row r="3" spans="1:405" x14ac:dyDescent="0.25">
      <c r="A3" t="s">
        <v>58</v>
      </c>
      <c r="B3" s="6">
        <v>44114</v>
      </c>
      <c r="C3" s="5">
        <v>80</v>
      </c>
      <c r="D3" s="66">
        <f>Tableau1[[#This Row],[Montant_total]]</f>
        <v>30.5</v>
      </c>
      <c r="E3" s="11"/>
      <c r="F3" s="11"/>
      <c r="G3" s="11"/>
      <c r="H3" s="43" t="s">
        <v>41</v>
      </c>
      <c r="I3" s="15">
        <v>30.5</v>
      </c>
      <c r="J3" s="42">
        <v>25</v>
      </c>
      <c r="K3" s="42">
        <v>26</v>
      </c>
      <c r="L3" s="56"/>
      <c r="M3" s="56"/>
      <c r="N3" s="14"/>
      <c r="P3" s="12">
        <f>COUNTA(Tableau1[[#This Row],[Justif1]:[Justif6]])</f>
        <v>2</v>
      </c>
    </row>
    <row r="4" spans="1:405" x14ac:dyDescent="0.25">
      <c r="A4" t="s">
        <v>57</v>
      </c>
      <c r="B4" s="6">
        <v>44114</v>
      </c>
      <c r="C4" s="5">
        <v>20</v>
      </c>
      <c r="D4" s="64">
        <f>Tableau1[[#This Row],[Montant_total]]</f>
        <v>52.75</v>
      </c>
      <c r="E4" s="64">
        <v>60.5</v>
      </c>
      <c r="F4" s="11"/>
      <c r="G4" s="53">
        <v>4.75</v>
      </c>
      <c r="H4" s="40" t="s">
        <v>42</v>
      </c>
      <c r="I4" s="15">
        <v>52.75</v>
      </c>
      <c r="J4" s="39">
        <v>4</v>
      </c>
      <c r="K4" s="39">
        <v>5</v>
      </c>
      <c r="L4" s="39">
        <v>6</v>
      </c>
      <c r="M4" s="56"/>
      <c r="N4" s="14"/>
      <c r="P4" s="12">
        <f>COUNTA(Tableau1[[#This Row],[Justif1]:[Justif6]])</f>
        <v>3</v>
      </c>
    </row>
    <row r="5" spans="1:405" x14ac:dyDescent="0.25">
      <c r="A5" t="s">
        <v>56</v>
      </c>
      <c r="B5" s="6">
        <v>44114</v>
      </c>
      <c r="C5" s="5">
        <v>20</v>
      </c>
      <c r="D5" s="64">
        <f>Tableau1[[#This Row],[Montant_total]]</f>
        <v>12.5</v>
      </c>
      <c r="E5" s="11"/>
      <c r="F5" s="11"/>
      <c r="G5" s="11"/>
      <c r="H5" s="60" t="s">
        <v>35</v>
      </c>
      <c r="I5" s="15">
        <v>12.5</v>
      </c>
      <c r="J5" s="59">
        <v>2</v>
      </c>
      <c r="K5" s="59">
        <v>3</v>
      </c>
      <c r="L5" s="56"/>
      <c r="M5" s="56"/>
      <c r="N5" s="14"/>
      <c r="P5" s="12">
        <f>COUNTA(Tableau1[[#This Row],[Justif1]:[Justif6]])</f>
        <v>2</v>
      </c>
    </row>
    <row r="6" spans="1:405" x14ac:dyDescent="0.25">
      <c r="A6" t="s">
        <v>55</v>
      </c>
      <c r="B6" s="6">
        <v>44114</v>
      </c>
      <c r="C6" s="5">
        <v>10</v>
      </c>
      <c r="D6" s="54">
        <f>Tableau1[[#This Row],[Montant_total]]</f>
        <v>12.5</v>
      </c>
      <c r="E6" s="11"/>
      <c r="F6" s="11"/>
      <c r="G6" s="11">
        <v>12.5</v>
      </c>
      <c r="H6" s="55" t="s">
        <v>36</v>
      </c>
      <c r="I6" s="15">
        <v>12.5</v>
      </c>
      <c r="J6" s="56">
        <v>1</v>
      </c>
      <c r="K6" s="56"/>
      <c r="L6" s="56"/>
      <c r="M6" s="56"/>
      <c r="N6" s="14"/>
      <c r="P6" s="12">
        <f>COUNTA(Tableau1[[#This Row],[Justif1]:[Justif6]])</f>
        <v>1</v>
      </c>
    </row>
    <row r="7" spans="1:405" x14ac:dyDescent="0.25">
      <c r="A7" t="s">
        <v>54</v>
      </c>
      <c r="B7" s="6">
        <v>44113</v>
      </c>
      <c r="C7" s="5">
        <v>200</v>
      </c>
      <c r="D7" s="61">
        <f>Tableau1[[#This Row],[Montant_total]]</f>
        <v>1500</v>
      </c>
      <c r="E7" s="11"/>
      <c r="F7" s="61">
        <v>1700</v>
      </c>
      <c r="G7" s="65">
        <v>-54</v>
      </c>
      <c r="H7" s="63" t="s">
        <v>61</v>
      </c>
      <c r="I7" s="15">
        <v>1500</v>
      </c>
      <c r="J7" s="62">
        <v>40</v>
      </c>
      <c r="K7" s="62">
        <v>41</v>
      </c>
      <c r="L7" s="62">
        <v>42</v>
      </c>
      <c r="M7" s="62">
        <v>53</v>
      </c>
      <c r="N7" s="14"/>
      <c r="P7" s="12">
        <f>COUNTA(Tableau1[[#This Row],[Justif1]:[Justif6]])</f>
        <v>4</v>
      </c>
    </row>
    <row r="8" spans="1:405" x14ac:dyDescent="0.25">
      <c r="A8" t="s">
        <v>53</v>
      </c>
      <c r="B8" s="6">
        <v>44113</v>
      </c>
      <c r="C8" s="5">
        <v>200</v>
      </c>
      <c r="D8" s="61">
        <f>Tableau1[[#This Row],[Montant_total]]</f>
        <v>93</v>
      </c>
      <c r="E8" s="11"/>
      <c r="F8" s="11"/>
      <c r="G8" s="11"/>
      <c r="H8" s="40" t="s">
        <v>42</v>
      </c>
      <c r="I8" s="15">
        <v>93</v>
      </c>
      <c r="J8" s="39">
        <v>30</v>
      </c>
      <c r="K8" s="39">
        <v>31</v>
      </c>
      <c r="L8" s="39">
        <v>32</v>
      </c>
      <c r="M8" s="56"/>
      <c r="N8" s="14"/>
      <c r="P8" s="12">
        <f>COUNTA(Tableau1[[#This Row],[Justif1]:[Justif6]])</f>
        <v>3</v>
      </c>
    </row>
    <row r="9" spans="1:405" x14ac:dyDescent="0.25">
      <c r="A9" t="s">
        <v>45</v>
      </c>
      <c r="B9" s="6">
        <v>44113</v>
      </c>
      <c r="C9" s="5">
        <v>200</v>
      </c>
      <c r="D9" s="61">
        <f>Tableau1[[#This Row],[Montant_total]]</f>
        <v>45</v>
      </c>
      <c r="E9" s="11"/>
      <c r="F9" s="11"/>
      <c r="G9" s="11"/>
      <c r="H9" s="52" t="s">
        <v>60</v>
      </c>
      <c r="I9" s="15">
        <v>45</v>
      </c>
      <c r="J9" s="51">
        <v>200</v>
      </c>
      <c r="K9" s="51">
        <v>201</v>
      </c>
      <c r="L9" s="56"/>
      <c r="M9" s="56"/>
      <c r="N9" s="14"/>
      <c r="P9" s="12">
        <f>COUNTA(Tableau1[[#This Row],[Justif1]:[Justif6]])</f>
        <v>2</v>
      </c>
    </row>
    <row r="10" spans="1:405" x14ac:dyDescent="0.25">
      <c r="A10" t="s">
        <v>46</v>
      </c>
      <c r="B10" s="6">
        <v>44113</v>
      </c>
      <c r="C10" s="5">
        <v>200</v>
      </c>
      <c r="D10" s="61">
        <f>Tableau1[[#This Row],[Montant_total]]</f>
        <v>8</v>
      </c>
      <c r="E10" s="11"/>
      <c r="F10" s="11"/>
      <c r="G10" s="11"/>
      <c r="H10" s="58" t="s">
        <v>36</v>
      </c>
      <c r="I10" s="15">
        <v>8</v>
      </c>
      <c r="J10" s="57">
        <v>8000</v>
      </c>
      <c r="K10" s="56"/>
      <c r="L10" s="56"/>
      <c r="M10" s="56"/>
      <c r="N10" s="14"/>
      <c r="P10" s="12">
        <f>COUNTA(Tableau1[[#This Row],[Justif1]:[Justif6]])</f>
        <v>1</v>
      </c>
    </row>
    <row r="11" spans="1:405" x14ac:dyDescent="0.25">
      <c r="A11" t="s">
        <v>47</v>
      </c>
      <c r="B11" s="6">
        <v>44113</v>
      </c>
      <c r="C11" s="5">
        <v>80</v>
      </c>
      <c r="D11" s="54">
        <f>Tableau1[[#This Row],[Montant_total]]</f>
        <v>1500</v>
      </c>
      <c r="E11" s="11">
        <v>1000</v>
      </c>
      <c r="F11" s="11">
        <v>500</v>
      </c>
      <c r="G11" s="11">
        <v>0</v>
      </c>
      <c r="H11" s="45" t="s">
        <v>39</v>
      </c>
      <c r="I11" s="15">
        <v>1500</v>
      </c>
      <c r="J11" s="44">
        <v>10</v>
      </c>
      <c r="K11" s="44">
        <v>20</v>
      </c>
      <c r="L11" s="56"/>
      <c r="M11" s="56"/>
      <c r="N11" s="14"/>
      <c r="P11" s="12">
        <f>COUNTA(Tableau1[[#This Row],[Justif1]:[Justif6]])</f>
        <v>2</v>
      </c>
    </row>
    <row r="12" spans="1:405" x14ac:dyDescent="0.25">
      <c r="A12" t="s">
        <v>48</v>
      </c>
      <c r="B12" s="6">
        <v>44113</v>
      </c>
      <c r="C12" s="5">
        <v>20</v>
      </c>
      <c r="D12" s="61">
        <f>Tableau1[[#This Row],[Montant_total]]</f>
        <v>25</v>
      </c>
      <c r="E12" s="61">
        <v>25</v>
      </c>
      <c r="F12" s="61">
        <v>10</v>
      </c>
      <c r="G12" s="65">
        <v>0</v>
      </c>
      <c r="H12" s="60" t="s">
        <v>35</v>
      </c>
      <c r="I12" s="15">
        <v>25</v>
      </c>
      <c r="J12" s="59">
        <v>3</v>
      </c>
      <c r="K12" s="59">
        <v>4</v>
      </c>
      <c r="L12" s="56"/>
      <c r="M12" s="56"/>
      <c r="N12" s="14"/>
      <c r="P12" s="12">
        <f>COUNTA(Tableau1[[#This Row],[Justif1]:[Justif6]])</f>
        <v>2</v>
      </c>
    </row>
    <row r="13" spans="1:405" x14ac:dyDescent="0.25">
      <c r="A13" t="s">
        <v>49</v>
      </c>
      <c r="B13" s="6">
        <v>44113</v>
      </c>
      <c r="C13" s="5">
        <v>20</v>
      </c>
      <c r="D13" s="61">
        <f>Tableau1[[#This Row],[Montant_total]]</f>
        <v>10</v>
      </c>
      <c r="E13" s="11"/>
      <c r="F13" s="11"/>
      <c r="G13" s="11"/>
      <c r="H13" s="58" t="s">
        <v>36</v>
      </c>
      <c r="I13" s="15">
        <v>10</v>
      </c>
      <c r="J13" s="57">
        <v>1</v>
      </c>
      <c r="K13" s="57">
        <v>2</v>
      </c>
      <c r="L13" s="56"/>
      <c r="M13" s="56"/>
      <c r="N13" s="14"/>
      <c r="P13" s="12">
        <f>COUNTA(Tableau1[[#This Row],[Justif1]:[Justif6]])</f>
        <v>2</v>
      </c>
    </row>
    <row r="14" spans="1:405" x14ac:dyDescent="0.25">
      <c r="A14" t="s">
        <v>50</v>
      </c>
      <c r="B14" s="6">
        <v>44113</v>
      </c>
      <c r="C14" s="5">
        <v>10</v>
      </c>
      <c r="D14" s="54">
        <f>Tableau1[[#This Row],[Montant_total]]</f>
        <v>100</v>
      </c>
      <c r="E14" s="11">
        <v>80</v>
      </c>
      <c r="F14" s="11">
        <v>10</v>
      </c>
      <c r="G14" s="11">
        <v>10</v>
      </c>
      <c r="H14" s="55" t="s">
        <v>42</v>
      </c>
      <c r="I14" s="15">
        <v>100</v>
      </c>
      <c r="J14" s="56">
        <v>10</v>
      </c>
      <c r="K14" s="56"/>
      <c r="L14" s="56"/>
      <c r="M14" s="56"/>
      <c r="N14" s="14"/>
      <c r="P14" s="12">
        <f>COUNTA(Tableau1[[#This Row],[Justif1]:[Justif6]])</f>
        <v>1</v>
      </c>
    </row>
  </sheetData>
  <phoneticPr fontId="6" type="noConversion"/>
  <pageMargins left="0.7" right="0.7" top="0.75" bottom="0.75" header="0.3" footer="0.3"/>
  <pageSetup paperSize="9" orientation="portrait" horizontalDpi="4294967293" verticalDpi="0" r:id="rId1"/>
  <tableParts count="1">
    <tablePart r:id="rId2"/>
  </tableParts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24"/>
  <sheetViews>
    <sheetView workbookViewId="0">
      <selection activeCell="B6" sqref="B6"/>
    </sheetView>
  </sheetViews>
  <sheetFormatPr baseColWidth="10" defaultRowHeight="15" x14ac:dyDescent="0.25"/>
  <cols>
    <col min="1" max="1" width="22.42578125" style="5" customWidth="1"/>
    <col min="2" max="2" width="14.28515625" style="5" customWidth="1"/>
    <col min="4" max="4" width="24" customWidth="1"/>
  </cols>
  <sheetData>
    <row r="1" spans="1:4" x14ac:dyDescent="0.25">
      <c r="A1" s="5" t="s">
        <v>17</v>
      </c>
      <c r="B1" s="5" t="s">
        <v>18</v>
      </c>
      <c r="D1" t="s">
        <v>29</v>
      </c>
    </row>
    <row r="2" spans="1:4" x14ac:dyDescent="0.25">
      <c r="A2" s="5">
        <v>10</v>
      </c>
      <c r="B2" s="37">
        <v>987</v>
      </c>
      <c r="D2" s="13">
        <v>44112</v>
      </c>
    </row>
    <row r="3" spans="1:4" x14ac:dyDescent="0.25">
      <c r="A3" s="5">
        <v>20</v>
      </c>
      <c r="B3" s="41">
        <v>989</v>
      </c>
      <c r="D3" s="16">
        <v>44076</v>
      </c>
    </row>
    <row r="4" spans="1:4" x14ac:dyDescent="0.25">
      <c r="A4" s="5">
        <v>30</v>
      </c>
      <c r="B4" s="38">
        <v>1000</v>
      </c>
      <c r="D4" s="16">
        <v>44075</v>
      </c>
    </row>
    <row r="5" spans="1:4" x14ac:dyDescent="0.25">
      <c r="A5" s="5">
        <v>40</v>
      </c>
      <c r="B5" s="50">
        <v>123457</v>
      </c>
      <c r="D5" s="13">
        <v>44109</v>
      </c>
    </row>
    <row r="6" spans="1:4" x14ac:dyDescent="0.25">
      <c r="A6" s="5">
        <v>50</v>
      </c>
      <c r="B6" s="49">
        <v>204787</v>
      </c>
      <c r="D6" s="16">
        <v>44108</v>
      </c>
    </row>
    <row r="7" spans="1:4" x14ac:dyDescent="0.25">
      <c r="A7" s="5">
        <v>60</v>
      </c>
      <c r="B7" s="48">
        <v>208765</v>
      </c>
      <c r="D7" s="17"/>
    </row>
    <row r="8" spans="1:4" x14ac:dyDescent="0.25">
      <c r="A8" s="5">
        <v>70</v>
      </c>
      <c r="B8" s="46" t="s">
        <v>36</v>
      </c>
    </row>
    <row r="9" spans="1:4" x14ac:dyDescent="0.25">
      <c r="A9" s="5">
        <v>80</v>
      </c>
      <c r="B9" s="47" t="s">
        <v>35</v>
      </c>
    </row>
    <row r="10" spans="1:4" x14ac:dyDescent="0.25">
      <c r="A10" s="5">
        <v>90</v>
      </c>
      <c r="B10" s="36" t="s">
        <v>34</v>
      </c>
    </row>
    <row r="11" spans="1:4" x14ac:dyDescent="0.25">
      <c r="A11" s="5">
        <v>100</v>
      </c>
    </row>
    <row r="12" spans="1:4" x14ac:dyDescent="0.25">
      <c r="A12" s="5">
        <v>110</v>
      </c>
    </row>
    <row r="13" spans="1:4" x14ac:dyDescent="0.25">
      <c r="A13" s="5">
        <v>120</v>
      </c>
    </row>
    <row r="14" spans="1:4" x14ac:dyDescent="0.25">
      <c r="A14" s="5">
        <v>130</v>
      </c>
    </row>
    <row r="15" spans="1:4" x14ac:dyDescent="0.25">
      <c r="A15" s="5">
        <v>140</v>
      </c>
    </row>
    <row r="16" spans="1:4" x14ac:dyDescent="0.25">
      <c r="A16" s="5">
        <v>150</v>
      </c>
    </row>
    <row r="17" spans="1:1" x14ac:dyDescent="0.25">
      <c r="A17" s="5">
        <v>160</v>
      </c>
    </row>
    <row r="18" spans="1:1" x14ac:dyDescent="0.25">
      <c r="A18" s="5">
        <v>170</v>
      </c>
    </row>
    <row r="19" spans="1:1" x14ac:dyDescent="0.25">
      <c r="A19" s="5">
        <v>180</v>
      </c>
    </row>
    <row r="20" spans="1:1" x14ac:dyDescent="0.25">
      <c r="A20" s="5">
        <v>190</v>
      </c>
    </row>
    <row r="21" spans="1:1" x14ac:dyDescent="0.25">
      <c r="A21" s="5">
        <v>200</v>
      </c>
    </row>
    <row r="22" spans="1:1" x14ac:dyDescent="0.25">
      <c r="A22" s="5">
        <v>210</v>
      </c>
    </row>
    <row r="23" spans="1:1" x14ac:dyDescent="0.25">
      <c r="A23" s="5">
        <v>220</v>
      </c>
    </row>
    <row r="24" spans="1:1" x14ac:dyDescent="0.25">
      <c r="A24" s="5" t="s">
        <v>33</v>
      </c>
    </row>
  </sheetData>
  <sortState ref="B2:B10">
    <sortCondition ref="B2"/>
  </sortState>
  <pageMargins left="0.7" right="0.7" top="0.75" bottom="0.75" header="0.3" footer="0.3"/>
  <pageSetup paperSize="9" orientation="portrait" horizontalDpi="4294967293" verticalDpi="0" r:id="rId1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C17"/>
  <sheetViews>
    <sheetView zoomScale="150" zoomScaleNormal="150" workbookViewId="0">
      <selection activeCell="D4" sqref="D4"/>
    </sheetView>
  </sheetViews>
  <sheetFormatPr baseColWidth="10" defaultRowHeight="15" x14ac:dyDescent="0.25"/>
  <cols>
    <col min="1" max="1" width="21.42578125" bestFit="1" customWidth="1"/>
    <col min="2" max="2" width="12.140625" bestFit="1" customWidth="1"/>
    <col min="3" max="3" width="15" bestFit="1" customWidth="1"/>
    <col min="4" max="4" width="17.7109375" bestFit="1" customWidth="1"/>
  </cols>
  <sheetData>
    <row r="1" spans="1:3" x14ac:dyDescent="0.25">
      <c r="A1" s="8" t="s">
        <v>51</v>
      </c>
      <c r="B1" t="s">
        <v>40</v>
      </c>
    </row>
    <row r="2" spans="1:3" x14ac:dyDescent="0.25">
      <c r="A2" s="8" t="s">
        <v>52</v>
      </c>
      <c r="B2" t="s">
        <v>40</v>
      </c>
    </row>
    <row r="3" spans="1:3" x14ac:dyDescent="0.25">
      <c r="A3" s="8" t="s">
        <v>9</v>
      </c>
      <c r="B3" t="s">
        <v>40</v>
      </c>
    </row>
    <row r="5" spans="1:3" x14ac:dyDescent="0.25">
      <c r="B5" s="8" t="s">
        <v>22</v>
      </c>
    </row>
    <row r="6" spans="1:3" x14ac:dyDescent="0.25">
      <c r="A6" s="8" t="s">
        <v>20</v>
      </c>
      <c r="B6" t="s">
        <v>25</v>
      </c>
      <c r="C6" t="s">
        <v>21</v>
      </c>
    </row>
    <row r="7" spans="1:3" x14ac:dyDescent="0.25">
      <c r="A7" s="9">
        <v>20</v>
      </c>
      <c r="B7" s="11">
        <v>20</v>
      </c>
      <c r="C7" s="11">
        <v>0</v>
      </c>
    </row>
    <row r="8" spans="1:3" x14ac:dyDescent="0.25">
      <c r="A8" s="9">
        <v>10</v>
      </c>
      <c r="B8" s="11">
        <v>33</v>
      </c>
      <c r="C8" s="11">
        <v>-0.5</v>
      </c>
    </row>
    <row r="9" spans="1:3" x14ac:dyDescent="0.25">
      <c r="A9" s="9">
        <v>40</v>
      </c>
      <c r="B9" s="11">
        <v>121</v>
      </c>
      <c r="C9" s="11">
        <v>0</v>
      </c>
    </row>
    <row r="10" spans="1:3" x14ac:dyDescent="0.25">
      <c r="A10" s="9">
        <v>50</v>
      </c>
      <c r="B10" s="11">
        <v>50</v>
      </c>
      <c r="C10" s="11">
        <v>0</v>
      </c>
    </row>
    <row r="11" spans="1:3" x14ac:dyDescent="0.25">
      <c r="A11" s="9">
        <v>60</v>
      </c>
      <c r="B11" s="11">
        <v>60</v>
      </c>
      <c r="C11" s="11">
        <v>0</v>
      </c>
    </row>
    <row r="12" spans="1:3" x14ac:dyDescent="0.25">
      <c r="A12" s="9">
        <v>80</v>
      </c>
      <c r="B12" s="11">
        <v>161.94999999999999</v>
      </c>
      <c r="C12" s="11">
        <v>-5.0000000000011369E-2</v>
      </c>
    </row>
    <row r="13" spans="1:3" x14ac:dyDescent="0.25">
      <c r="A13" s="9">
        <v>200</v>
      </c>
      <c r="B13" s="11">
        <v>1646</v>
      </c>
      <c r="C13" s="11">
        <v>-54</v>
      </c>
    </row>
    <row r="14" spans="1:3" x14ac:dyDescent="0.25">
      <c r="A14" s="9">
        <v>210</v>
      </c>
      <c r="B14" s="11">
        <v>831</v>
      </c>
      <c r="C14" s="11">
        <v>5.0000000000011369E-2</v>
      </c>
    </row>
    <row r="15" spans="1:3" x14ac:dyDescent="0.25">
      <c r="A15" s="9">
        <v>220</v>
      </c>
      <c r="B15" s="11">
        <v>1000</v>
      </c>
      <c r="C15" s="11">
        <v>0</v>
      </c>
    </row>
    <row r="16" spans="1:3" x14ac:dyDescent="0.25">
      <c r="A16" s="9" t="s">
        <v>33</v>
      </c>
      <c r="B16" s="11">
        <v>81</v>
      </c>
      <c r="C16" s="11">
        <v>-81</v>
      </c>
    </row>
    <row r="17" spans="1:3" x14ac:dyDescent="0.25">
      <c r="A17" s="9" t="s">
        <v>19</v>
      </c>
      <c r="B17" s="11">
        <v>4003.95</v>
      </c>
      <c r="C17" s="11">
        <v>-135.5</v>
      </c>
    </row>
  </sheetData>
  <pageMargins left="0.7" right="0.7" top="0.75" bottom="0.75" header="0.3" footer="0.3"/>
  <pageSetup paperSize="9" orientation="portrait" horizontalDpi="0" verticalDpi="0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Accueil</vt:lpstr>
      <vt:lpstr>Feuil1</vt:lpstr>
      <vt:lpstr>Saisie des Donnees</vt:lpstr>
      <vt:lpstr>Listes</vt:lpstr>
      <vt:lpstr>TCD</vt:lpstr>
    </vt:vector>
  </TitlesOfParts>
  <Company>fenaco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Latty Stéphane [frigemo AG] (extern)</dc:creator>
  <cp:lastModifiedBy>Henri</cp:lastModifiedBy>
  <cp:lastPrinted>2020-08-11T13:33:43Z</cp:lastPrinted>
  <dcterms:created xsi:type="dcterms:W3CDTF">2020-07-27T09:51:00Z</dcterms:created>
  <dcterms:modified xsi:type="dcterms:W3CDTF">2020-10-10T09:02:59Z</dcterms:modified>
</cp:coreProperties>
</file>