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60" windowWidth="19425" windowHeight="11025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45621" concurrentCalc="0"/>
  <pivotCaches>
    <pivotCache cacheId="0" r:id="rId6"/>
  </pivotCaches>
</workbook>
</file>

<file path=xl/calcChain.xml><?xml version="1.0" encoding="utf-8"?>
<calcChain xmlns="http://schemas.openxmlformats.org/spreadsheetml/2006/main">
  <c r="C2" i="2" l="1"/>
  <c r="O2" i="2"/>
  <c r="C3" i="2"/>
  <c r="O3" i="2"/>
  <c r="C4" i="2"/>
  <c r="O4" i="2"/>
  <c r="B4" i="1"/>
  <c r="D4" i="1"/>
  <c r="C9" i="2"/>
  <c r="E9" i="2"/>
  <c r="C10" i="2"/>
  <c r="E10" i="2"/>
  <c r="E4" i="1"/>
  <c r="C5" i="2"/>
  <c r="C6" i="2"/>
  <c r="C7" i="2"/>
  <c r="C8" i="2"/>
  <c r="C4" i="1"/>
  <c r="F4" i="1"/>
  <c r="B5" i="1"/>
  <c r="D5" i="1"/>
  <c r="E5" i="1"/>
  <c r="C5" i="1"/>
  <c r="F5" i="1"/>
  <c r="B6" i="1"/>
  <c r="D6" i="1"/>
  <c r="E6" i="1"/>
  <c r="C6" i="1"/>
  <c r="F6" i="1"/>
  <c r="B7" i="1"/>
  <c r="D7" i="1"/>
  <c r="E7" i="1"/>
  <c r="C7" i="1"/>
  <c r="F7" i="1"/>
  <c r="B8" i="1"/>
  <c r="D8" i="1"/>
  <c r="E8" i="1"/>
  <c r="C8" i="1"/>
  <c r="F8" i="1"/>
  <c r="B9" i="1"/>
  <c r="D9" i="1"/>
  <c r="E9" i="1"/>
  <c r="C9" i="1"/>
  <c r="F9" i="1"/>
  <c r="B10" i="1"/>
  <c r="D10" i="1"/>
  <c r="E10" i="1"/>
  <c r="C10" i="1"/>
  <c r="F10" i="1"/>
  <c r="B11" i="1"/>
  <c r="D11" i="1"/>
  <c r="E11" i="1"/>
  <c r="C11" i="1"/>
  <c r="F11" i="1"/>
  <c r="B12" i="1"/>
  <c r="D12" i="1"/>
  <c r="E12" i="1"/>
  <c r="C12" i="1"/>
  <c r="F12" i="1"/>
  <c r="B13" i="1"/>
  <c r="D13" i="1"/>
  <c r="E13" i="1"/>
  <c r="C13" i="1"/>
  <c r="F13" i="1"/>
  <c r="B14" i="1"/>
  <c r="D14" i="1"/>
  <c r="E14" i="1"/>
  <c r="C14" i="1"/>
  <c r="F14" i="1"/>
  <c r="B15" i="1"/>
  <c r="D15" i="1"/>
  <c r="E15" i="1"/>
  <c r="C15" i="1"/>
  <c r="F15" i="1"/>
  <c r="B16" i="1"/>
  <c r="D16" i="1"/>
  <c r="E16" i="1"/>
  <c r="C16" i="1"/>
  <c r="F16" i="1"/>
  <c r="B17" i="1"/>
  <c r="D17" i="1"/>
  <c r="E17" i="1"/>
  <c r="C17" i="1"/>
  <c r="F17" i="1"/>
  <c r="B18" i="1"/>
  <c r="D18" i="1"/>
  <c r="E18" i="1"/>
  <c r="C18" i="1"/>
  <c r="F18" i="1"/>
  <c r="B19" i="1"/>
  <c r="D19" i="1"/>
  <c r="E19" i="1"/>
  <c r="C19" i="1"/>
  <c r="F19" i="1"/>
  <c r="B20" i="1"/>
  <c r="D20" i="1"/>
  <c r="E20" i="1"/>
  <c r="C20" i="1"/>
  <c r="F20" i="1"/>
  <c r="B21" i="1"/>
  <c r="D21" i="1"/>
  <c r="E21" i="1"/>
  <c r="C21" i="1"/>
  <c r="F21" i="1"/>
  <c r="B22" i="1"/>
  <c r="D22" i="1"/>
  <c r="E22" i="1"/>
  <c r="C22" i="1"/>
  <c r="F22" i="1"/>
  <c r="B23" i="1"/>
  <c r="D23" i="1"/>
  <c r="E23" i="1"/>
  <c r="C23" i="1"/>
  <c r="F23" i="1"/>
  <c r="B24" i="1"/>
  <c r="D24" i="1"/>
  <c r="E24" i="1"/>
  <c r="C24" i="1"/>
  <c r="F24" i="1"/>
  <c r="B25" i="1"/>
  <c r="D25" i="1"/>
  <c r="E25" i="1"/>
  <c r="C25" i="1"/>
  <c r="F25" i="1"/>
  <c r="B3" i="1"/>
  <c r="D3" i="1"/>
  <c r="E3" i="1"/>
  <c r="C3" i="1"/>
  <c r="F3" i="1"/>
  <c r="O5" i="2"/>
  <c r="O6" i="2"/>
  <c r="O7" i="2"/>
  <c r="O8" i="2"/>
  <c r="O10" i="2"/>
  <c r="O9" i="2"/>
  <c r="C27" i="1"/>
  <c r="D26" i="1"/>
  <c r="C26" i="1"/>
</calcChain>
</file>

<file path=xl/sharedStrings.xml><?xml version="1.0" encoding="utf-8"?>
<sst xmlns="http://schemas.openxmlformats.org/spreadsheetml/2006/main" count="63" uniqueCount="46">
  <si>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</si>
  <si>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</si>
  <si>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</si>
  <si>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</si>
  <si>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</si>
  <si>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</si>
  <si>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</si>
  <si>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</si>
  <si>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</si>
  <si>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</si>
  <si>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</si>
  <si>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Bulletin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</si>
  <si>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</si>
  <si>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</si>
  <si>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</si>
  <si>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</si>
  <si>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</si>
  <si>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</si>
  <si>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</si>
  <si>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</si>
  <si>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N°  Client</t>
  </si>
  <si>
    <t>Total général</t>
  </si>
  <si>
    <t>Nom des Chauffeurs</t>
  </si>
  <si>
    <t>Somme des Diff</t>
  </si>
  <si>
    <t>Valeurs</t>
  </si>
  <si>
    <t xml:space="preserve">DATE </t>
  </si>
  <si>
    <t>204787</t>
  </si>
  <si>
    <t>Difference</t>
  </si>
  <si>
    <t>Somme</t>
  </si>
  <si>
    <t>Chauffeurs</t>
  </si>
  <si>
    <t>BULLETINS</t>
  </si>
  <si>
    <t>Encaissements</t>
  </si>
  <si>
    <t>Date sans doublons</t>
  </si>
  <si>
    <t>10</t>
  </si>
  <si>
    <t>20</t>
  </si>
  <si>
    <t>40</t>
  </si>
  <si>
    <t>Justif6</t>
  </si>
  <si>
    <t>montant_Total</t>
  </si>
  <si>
    <t>Nbre_J</t>
  </si>
  <si>
    <t>208765</t>
  </si>
  <si>
    <t>Loomis</t>
  </si>
  <si>
    <t>CS</t>
  </si>
  <si>
    <t>70</t>
  </si>
  <si>
    <t>80</t>
  </si>
  <si>
    <t>PIERRE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</si>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</sst>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[$CHF]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3" xfId="0" applyFont="1" applyFill="1" applyBorder="1" applyAlignment="1"/>
    <xf numFmtId="2" fontId="3" fillId="3" borderId="1" xfId="0" applyNumberFormat="1" applyFont="1" applyFill="1" applyBorder="1"/>
    <xf numFmtId="0" fontId="3" fillId="3" borderId="5" xfId="0" applyFont="1" applyFill="1" applyBorder="1" applyAlignment="1">
      <alignment horizontal="center"/>
    </xf>
    <xf numFmtId="2" fontId="3" fillId="3" borderId="3" xfId="0" applyNumberFormat="1" applyFont="1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2" fontId="5" fillId="3" borderId="3" xfId="0" applyNumberFormat="1" applyFont="1" applyFill="1" applyBorder="1"/>
    <xf numFmtId="14" fontId="0" fillId="5" borderId="9" xfId="0" applyNumberFormat="1" applyFont="1" applyFill="1" applyBorder="1"/>
    <xf numFmtId="2" fontId="3" fillId="0" borderId="2" xfId="0" applyNumberFormat="1" applyFont="1" applyFill="1" applyBorder="1"/>
    <xf numFmtId="14" fontId="1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10" xfId="0" applyBorder="1"/>
    <xf numFmtId="49" fontId="0" fillId="0" borderId="0" xfId="0" applyNumberFormat="1"/>
    <xf numFmtId="4" fontId="2" fillId="3" borderId="0" xfId="0" applyNumberFormat="1" applyFont="1" applyFill="1" applyBorder="1"/>
    <xf numFmtId="4" fontId="3" fillId="3" borderId="0" xfId="0" applyNumberFormat="1" applyFont="1" applyFill="1" applyBorder="1"/>
    <xf numFmtId="14" fontId="0" fillId="5" borderId="10" xfId="0" applyNumberFormat="1" applyFont="1" applyFill="1" applyBorder="1"/>
    <xf numFmtId="0" fontId="2" fillId="3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33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" formatCode="0"/>
    </dxf>
    <dxf>
      <numFmt numFmtId="30" formatCode="@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/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079.769315393518" createdVersion="4" refreshedVersion="3" minRefreshableVersion="3" recordCount="8">
  <cacheSource type="worksheet">
    <worksheetSource name="Tableau1"/>
  </cacheSource>
  <cacheFields count="15">
    <cacheField name="date" numFmtId="14">
      <sharedItems containsSemiMixedTypes="0" containsNonDate="0" containsDate="1" containsString="0" minDate="2020-02-01T00:00:00" maxDate="2020-09-07T00:00:00" count="14">
        <d v="2020-09-06T00:00:00"/>
        <d v="2020-09-05T00:00:00"/>
        <d v="2020-09-02T00:00:00"/>
        <d v="2020-08-13T00:00:00" u="1"/>
        <d v="2020-08-09T00:00:00" u="1"/>
        <d v="2020-08-05T00:00:00" u="1"/>
        <d v="2020-08-01T00:00:00" u="1"/>
        <d v="2020-08-10T00:00:00" u="1"/>
        <d v="2020-08-06T00:00:00" u="1"/>
        <d v="2020-08-02T00:00:00" u="1"/>
        <d v="2020-08-11T00:00:00" u="1"/>
        <d v="2020-02-01T00:00:00" u="1"/>
        <d v="2020-08-03T00:00:00" u="1"/>
        <d v="2020-08-12T00:00:00" u="1"/>
      </sharedItems>
    </cacheField>
    <cacheField name="N° chauffeur" numFmtId="0">
      <sharedItems containsMixedTypes="1" containsNumber="1" containsInteger="1" minValue="10" maxValue="220" count="27">
        <s v="80"/>
        <s v="70"/>
        <s v="10"/>
        <s v="40"/>
        <s v="20"/>
        <n v="100" u="1"/>
        <n v="130" u="1"/>
        <n v="180" u="1"/>
        <n v="40" u="1"/>
        <n v="70" u="1"/>
        <n v="120" u="1"/>
        <n v="170" u="1"/>
        <n v="220" u="1"/>
        <n v="50" u="1"/>
        <n v="90" u="1"/>
        <n v="20" u="1"/>
        <n v="160" u="1"/>
        <n v="210" u="1"/>
        <n v="60" u="1"/>
        <n v="110" u="1"/>
        <n v="150" u="1"/>
        <n v="200" u="1"/>
        <n v="1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minValue="20" maxValue="220"/>
    </cacheField>
    <cacheField name="Loomis" numFmtId="165">
      <sharedItems containsSemiMixedTypes="0" containsString="0" containsNumber="1" minValue="0" maxValue="400"/>
    </cacheField>
    <cacheField name="CS" numFmtId="165">
      <sharedItems containsSemiMixedTypes="0" containsString="0" containsNumber="1" minValue="0" maxValue="125.4"/>
    </cacheField>
    <cacheField name="Justif1" numFmtId="0">
      <sharedItems containsSemiMixedTypes="0" containsString="0" containsNumber="1" containsInteger="1" minValue="45" maxValue="666666"/>
    </cacheField>
    <cacheField name="Justif2" numFmtId="0">
      <sharedItems containsString="0" containsBlank="1" containsNumber="1" containsInteger="1" minValue="456" maxValue="5623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164">
      <sharedItems containsNonDate="0" containsString="0" containsBlank="1"/>
    </cacheField>
    <cacheField name="Justif6" numFmtId="0">
      <sharedItems containsNonDate="0" containsString="0" containsBlank="1"/>
    </cacheField>
    <cacheField name="montant_Total" numFmtId="165">
      <sharedItems containsSemiMixedTypes="0" containsString="0" containsNumber="1" minValue="20" maxValue="220"/>
    </cacheField>
    <cacheField name="N°  Client" numFmtId="49">
      <sharedItems containsMixedTypes="1" containsNumber="1" containsInteger="1" minValue="204787" maxValue="208765"/>
    </cacheField>
    <cacheField name="Nbre_J" numFmtId="1">
      <sharedItems containsSemiMixedTypes="0" containsString="0" containsNumber="1" containsInteger="1" minValue="1" maxValue="2"/>
    </cacheField>
    <cacheField name="Diff" numFmtId="165">
      <sharedItems containsSemiMixedTypes="0" containsString="0" containsNumber="1" containsInteger="1" minValue="-220" maxValue="2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200"/>
    <n v="400"/>
    <n v="20"/>
    <n v="77777"/>
    <m/>
    <m/>
    <m/>
    <m/>
    <m/>
    <n v="200"/>
    <s v="PAUL"/>
    <n v="1"/>
    <n v="-220"/>
  </r>
  <r>
    <x v="0"/>
    <x v="0"/>
    <n v="220"/>
    <n v="0"/>
    <n v="0"/>
    <n v="666666"/>
    <m/>
    <m/>
    <m/>
    <m/>
    <m/>
    <n v="220"/>
    <s v="PIERRE"/>
    <n v="1"/>
    <n v="220"/>
  </r>
  <r>
    <x v="1"/>
    <x v="1"/>
    <n v="50"/>
    <n v="265"/>
    <n v="5"/>
    <n v="78"/>
    <m/>
    <m/>
    <m/>
    <m/>
    <m/>
    <n v="50"/>
    <n v="208765"/>
    <n v="1"/>
    <n v="-220"/>
  </r>
  <r>
    <x v="1"/>
    <x v="1"/>
    <n v="220"/>
    <n v="0"/>
    <n v="0"/>
    <n v="456666"/>
    <m/>
    <m/>
    <m/>
    <m/>
    <m/>
    <n v="220"/>
    <s v="208765"/>
    <n v="1"/>
    <n v="220"/>
  </r>
  <r>
    <x v="1"/>
    <x v="2"/>
    <n v="20"/>
    <n v="15"/>
    <n v="5"/>
    <n v="45"/>
    <m/>
    <m/>
    <m/>
    <m/>
    <m/>
    <n v="20"/>
    <n v="204787"/>
    <n v="1"/>
    <n v="0"/>
  </r>
  <r>
    <x v="1"/>
    <x v="3"/>
    <n v="200"/>
    <n v="0"/>
    <n v="0"/>
    <n v="444444"/>
    <m/>
    <m/>
    <m/>
    <m/>
    <m/>
    <n v="200"/>
    <s v="204787"/>
    <n v="1"/>
    <n v="200"/>
  </r>
  <r>
    <x v="2"/>
    <x v="4"/>
    <n v="123.5"/>
    <n v="123.5"/>
    <n v="0"/>
    <n v="4563"/>
    <n v="5623"/>
    <m/>
    <m/>
    <m/>
    <m/>
    <n v="123.5"/>
    <s v="208765"/>
    <n v="2"/>
    <n v="0"/>
  </r>
  <r>
    <x v="2"/>
    <x v="2"/>
    <n v="125.4"/>
    <n v="0"/>
    <n v="125.4"/>
    <n v="123"/>
    <n v="456"/>
    <m/>
    <m/>
    <m/>
    <m/>
    <n v="125.4"/>
    <s v="204787"/>
    <n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3:C6" firstHeaderRow="1" firstDataRow="2" firstDataCol="1" rowPageCount="1" colPageCount="1"/>
  <pivotFields count="15">
    <pivotField axis="axisPage" numFmtId="14" showAll="0">
      <items count="15">
        <item m="1" x="6"/>
        <item m="1" x="12"/>
        <item m="1" x="9"/>
        <item m="1" x="5"/>
        <item m="1" x="8"/>
        <item m="1" x="11"/>
        <item m="1" x="10"/>
        <item m="1" x="7"/>
        <item m="1" x="13"/>
        <item m="1" x="3"/>
        <item m="1" x="4"/>
        <item x="2"/>
        <item x="0"/>
        <item x="1"/>
        <item t="default"/>
      </items>
    </pivotField>
    <pivotField axis="axisRow" showAll="0">
      <items count="28">
        <item m="1" x="15"/>
        <item m="1" x="22"/>
        <item m="1" x="24"/>
        <item m="1" x="8"/>
        <item m="1" x="13"/>
        <item m="1" x="18"/>
        <item m="1" x="9"/>
        <item m="1" x="23"/>
        <item m="1" x="14"/>
        <item m="1" x="5"/>
        <item m="1" x="19"/>
        <item m="1" x="10"/>
        <item m="1" x="6"/>
        <item m="1" x="25"/>
        <item m="1" x="20"/>
        <item m="1" x="16"/>
        <item m="1" x="11"/>
        <item m="1" x="7"/>
        <item m="1" x="26"/>
        <item m="1" x="21"/>
        <item m="1" x="17"/>
        <item m="1" x="12"/>
        <item x="2"/>
        <item x="4"/>
        <item x="0"/>
        <item x="1"/>
        <item x="3"/>
        <item t="default"/>
      </items>
    </pivotField>
    <pivotField dataField="1" numFmtId="164" showAll="0"/>
    <pivotField numFmtId="165" showAll="0" defaultSubtota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65" showAll="0" defaultSubtotal="0"/>
    <pivotField showAll="0"/>
    <pivotField numFmtId="1" showAll="0" defaultSubtotal="0"/>
    <pivotField dataField="1" showAll="0"/>
  </pivotFields>
  <rowFields count="1">
    <field x="1"/>
  </rowFields>
  <rowItems count="2">
    <i>
      <x v="24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12" hier="-1"/>
  </pageFields>
  <dataFields count="2">
    <dataField name="Somme" fld="2" baseField="1" baseItem="0" numFmtId="165"/>
    <dataField name="Somme des Diff" fld="14" baseField="1" baseItem="0" numFmtId="165"/>
  </dataFields>
  <formats count="4"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dataOnly="0" labelOnly="1" fieldPosition="0">
        <references count="1">
          <reference field="1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1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B2:F25" totalsRowShown="0" headerRowDxfId="26" headerRowBorderDxfId="25" tableBorderDxfId="24" totalsRowBorderDxfId="23">
  <autoFilter ref="B2:F25"/>
  <tableColumns count="5">
    <tableColumn id="1" name="Chauffeurs" dataDxfId="22">
      <calculatedColumnFormula>IF(A3="","",A3)</calculatedColumnFormula>
    </tableColumn>
    <tableColumn id="2" name="BULLETINS" dataDxfId="21">
      <calculatedColumnFormula>SUMPRODUCT((Tableau1[date]=Feuil1!$C$1)*(Tableau1[N° chauffeur]=Feuil1!B3)*Tableau1[Bulletin])</calculatedColumnFormula>
    </tableColumn>
    <tableColumn id="3" name="Loomis" dataDxfId="20">
      <calculatedColumnFormula>SUMPRODUCT((Tableau1[date]=Feuil1!$C$1)*(Tableau1[N° chauffeur]=Feuil1!B3)*Tableau1[Loomis])</calculatedColumnFormula>
    </tableColumn>
    <tableColumn id="4" name="CS" dataDxfId="19">
      <calculatedColumnFormula>SUMPRODUCT((Tableau1[date]=Feuil1!$C$1)*(Tableau1[N° chauffeur]=Feuil1!B3)*Tableau1[CS])</calculatedColumnFormula>
    </tableColumn>
    <tableColumn id="5" name="Différence" dataDxfId="18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O10" totalsRowShown="0">
  <autoFilter ref="A1:O10"/>
  <tableColumns count="15">
    <tableColumn id="1" name="date"/>
    <tableColumn id="2" name="N° chauffeur" dataDxfId="17"/>
    <tableColumn id="3" name="Bulletin" dataDxfId="16">
      <calculatedColumnFormula>L2</calculatedColumnFormula>
    </tableColumn>
    <tableColumn id="4" name="Loomis" dataDxfId="15"/>
    <tableColumn id="5" name="CS" dataDxfId="14">
      <calculatedColumnFormula>Tableau1[[#This Row],[Bulletin]]-Tableau1[[#This Row],[Loomis]]</calculatedColumnFormula>
    </tableColumn>
    <tableColumn id="6" name="Justif1" dataDxfId="13"/>
    <tableColumn id="8" name="Justif2" dataDxfId="12"/>
    <tableColumn id="10" name="Justif3" dataDxfId="11"/>
    <tableColumn id="12" name="Justif4" dataDxfId="10"/>
    <tableColumn id="13" name="Justif5" dataDxfId="9"/>
    <tableColumn id="14" name="Justif6" dataDxfId="8"/>
    <tableColumn id="15" name="montant_Total" dataDxfId="7"/>
    <tableColumn id="16" name="N°  Client" dataDxfId="6"/>
    <tableColumn id="7" name="Nbre_J" dataDxfId="5"/>
    <tableColumn id="9" name="Diff" dataDxfId="4">
      <calculatedColumnFormula>Tableau1[[#This Row],[Bulletin]]-(Tableau1[[#This Row],[Loomis]]+Tableau1[[#This Row],[CS]])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L21" sqref="L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7"/>
  <sheetViews>
    <sheetView topLeftCell="B1" zoomScale="110" zoomScaleNormal="110" zoomScalePageLayoutView="200" workbookViewId="0">
      <selection activeCell="C1" sqref="C1"/>
    </sheetView>
  </sheetViews>
  <sheetFormatPr baseColWidth="10" defaultRowHeight="15" x14ac:dyDescent="0.25"/>
  <cols>
    <col min="1" max="1" width="4.5703125" hidden="1" customWidth="1"/>
    <col min="2" max="2" width="12.7109375" customWidth="1"/>
    <col min="3" max="3" width="14.42578125" customWidth="1"/>
    <col min="4" max="5" width="15.85546875" customWidth="1"/>
    <col min="14" max="14" width="10.85546875" customWidth="1"/>
  </cols>
  <sheetData>
    <row r="1" spans="1:12" x14ac:dyDescent="0.25">
      <c r="B1" s="17" t="s">
        <v>25</v>
      </c>
      <c r="C1" s="28">
        <v>44080</v>
      </c>
      <c r="D1" s="37" t="s">
        <v>31</v>
      </c>
      <c r="E1" s="38"/>
      <c r="F1" s="1"/>
    </row>
    <row r="2" spans="1:12" x14ac:dyDescent="0.25">
      <c r="B2" s="21" t="s">
        <v>29</v>
      </c>
      <c r="C2" s="22" t="s">
        <v>30</v>
      </c>
      <c r="D2" s="23" t="s">
        <v>40</v>
      </c>
      <c r="E2" s="22" t="s">
        <v>41</v>
      </c>
      <c r="F2" s="22" t="s">
        <v>0</v>
      </c>
      <c r="G2" s="2" t="s">
        <v>1</v>
      </c>
      <c r="H2" s="2" t="s">
        <v>1</v>
      </c>
      <c r="I2" s="2" t="s">
        <v>2</v>
      </c>
      <c r="J2" s="2" t="s">
        <v>1</v>
      </c>
      <c r="K2" s="2" t="s">
        <v>3</v>
      </c>
      <c r="L2" s="2" t="s">
        <v>4</v>
      </c>
    </row>
    <row r="3" spans="1:12" x14ac:dyDescent="0.25">
      <c r="A3" t="s">
        <v>33</v>
      </c>
      <c r="B3" s="19" t="str">
        <f>IF(A3="","",A3)</f>
        <v>10</v>
      </c>
      <c r="C3" s="18">
        <f>SUMPRODUCT((Tableau1[date]=Feuil1!$C$1)*(Tableau1[N° chauffeur]=Feuil1!B3)*Tableau1[Bulletin])</f>
        <v>123.5</v>
      </c>
      <c r="D3" s="20">
        <f>SUMPRODUCT((Tableau1[date]=Feuil1!$C$1)*(Tableau1[N° chauffeur]=Feuil1!B3)*Tableau1[Loomis])</f>
        <v>120</v>
      </c>
      <c r="E3" s="20">
        <f>SUMPRODUCT((Tableau1[date]=Feuil1!$C$1)*(Tableau1[N° chauffeur]=Feuil1!B3)*Tableau1[CS])</f>
        <v>3.5</v>
      </c>
      <c r="F3" s="27">
        <f>(D3+E3)-C3</f>
        <v>0</v>
      </c>
      <c r="G3" s="3">
        <v>80414966</v>
      </c>
      <c r="H3" s="3">
        <v>80415879</v>
      </c>
      <c r="I3" s="4">
        <v>1076.55</v>
      </c>
      <c r="J3" s="3">
        <v>80421178</v>
      </c>
      <c r="K3" s="4">
        <v>872.5</v>
      </c>
      <c r="L3" s="3">
        <v>204787</v>
      </c>
    </row>
    <row r="4" spans="1:12" x14ac:dyDescent="0.25">
      <c r="A4" t="s">
        <v>43</v>
      </c>
      <c r="B4" s="19" t="str">
        <f t="shared" ref="B4:B25" si="0">IF(A4="","",A4)</f>
        <v>80</v>
      </c>
      <c r="C4" s="18">
        <f>SUMPRODUCT((Tableau1[date]=Feuil1!$C$1)*(Tableau1[N° chauffeur]=Feuil1!B4)*Tableau1[Bulletin])</f>
        <v>420</v>
      </c>
      <c r="D4" s="20">
        <f>SUMPRODUCT((Tableau1[date]=Feuil1!$C$1)*(Tableau1[N° chauffeur]=Feuil1!B4)*Tableau1[Loomis])</f>
        <v>400</v>
      </c>
      <c r="E4" s="20">
        <f>SUMPRODUCT((Tableau1[date]=Feuil1!$C$1)*(Tableau1[N° chauffeur]=Feuil1!B4)*Tableau1[CS])</f>
        <v>20</v>
      </c>
      <c r="F4" s="27">
        <f t="shared" ref="F4:F25" si="1">(D4+E4)-C4</f>
        <v>0</v>
      </c>
      <c r="G4" t="s">
        <v>6</v>
      </c>
    </row>
    <row r="5" spans="1:12" x14ac:dyDescent="0.25">
      <c r="B5" s="19" t="str">
        <f t="shared" si="0"/>
        <v/>
      </c>
      <c r="C5" s="18">
        <f>SUMPRODUCT((Tableau1[date]=Feuil1!$C$1)*(Tableau1[N° chauffeur]=Feuil1!B5)*Tableau1[Bulletin])</f>
        <v>0</v>
      </c>
      <c r="D5" s="20">
        <f>SUMPRODUCT((Tableau1[date]=Feuil1!$C$1)*(Tableau1[N° chauffeur]=Feuil1!B5)*Tableau1[Loomis])</f>
        <v>0</v>
      </c>
      <c r="E5" s="20">
        <f>SUMPRODUCT((Tableau1[date]=Feuil1!$C$1)*(Tableau1[N° chauffeur]=Feuil1!B5)*Tableau1[CS])</f>
        <v>0</v>
      </c>
      <c r="F5" s="27">
        <f t="shared" si="1"/>
        <v>0</v>
      </c>
      <c r="G5" s="3">
        <v>8774888</v>
      </c>
      <c r="H5" s="3">
        <v>9876555</v>
      </c>
      <c r="I5" s="3">
        <v>100</v>
      </c>
      <c r="L5" s="5">
        <v>208765</v>
      </c>
    </row>
    <row r="6" spans="1:12" x14ac:dyDescent="0.25">
      <c r="B6" s="19" t="str">
        <f t="shared" si="0"/>
        <v/>
      </c>
      <c r="C6" s="18">
        <f>SUMPRODUCT((Tableau1[date]=Feuil1!$C$1)*(Tableau1[N° chauffeur]=Feuil1!B6)*Tableau1[Bulletin])</f>
        <v>0</v>
      </c>
      <c r="D6" s="20">
        <f>SUMPRODUCT((Tableau1[date]=Feuil1!$C$1)*(Tableau1[N° chauffeur]=Feuil1!B6)*Tableau1[Loomis])</f>
        <v>0</v>
      </c>
      <c r="E6" s="20">
        <f>SUMPRODUCT((Tableau1[date]=Feuil1!$C$1)*(Tableau1[N° chauffeur]=Feuil1!B6)*Tableau1[CS])</f>
        <v>0</v>
      </c>
      <c r="F6" s="27">
        <f t="shared" si="1"/>
        <v>0</v>
      </c>
      <c r="G6" t="s">
        <v>7</v>
      </c>
    </row>
    <row r="7" spans="1:12" x14ac:dyDescent="0.25">
      <c r="B7" s="19" t="str">
        <f t="shared" si="0"/>
        <v/>
      </c>
      <c r="C7" s="18">
        <f>SUMPRODUCT((Tableau1[date]=Feuil1!$C$1)*(Tableau1[N° chauffeur]=Feuil1!B7)*Tableau1[Bulletin])</f>
        <v>0</v>
      </c>
      <c r="D7" s="20">
        <f>SUMPRODUCT((Tableau1[date]=Feuil1!$C$1)*(Tableau1[N° chauffeur]=Feuil1!B7)*Tableau1[Loomis])</f>
        <v>0</v>
      </c>
      <c r="E7" s="20">
        <f>SUMPRODUCT((Tableau1[date]=Feuil1!$C$1)*(Tableau1[N° chauffeur]=Feuil1!B7)*Tableau1[CS])</f>
        <v>0</v>
      </c>
      <c r="F7" s="27">
        <f t="shared" si="1"/>
        <v>0</v>
      </c>
      <c r="G7" t="s">
        <v>8</v>
      </c>
    </row>
    <row r="8" spans="1:12" x14ac:dyDescent="0.25">
      <c r="B8" s="19" t="str">
        <f t="shared" si="0"/>
        <v/>
      </c>
      <c r="C8" s="18">
        <f>SUMPRODUCT((Tableau1[date]=Feuil1!$C$1)*(Tableau1[N° chauffeur]=Feuil1!B8)*Tableau1[Bulletin])</f>
        <v>0</v>
      </c>
      <c r="D8" s="20">
        <f>SUMPRODUCT((Tableau1[date]=Feuil1!$C$1)*(Tableau1[N° chauffeur]=Feuil1!B8)*Tableau1[Loomis])</f>
        <v>0</v>
      </c>
      <c r="E8" s="20">
        <f>SUMPRODUCT((Tableau1[date]=Feuil1!$C$1)*(Tableau1[N° chauffeur]=Feuil1!B8)*Tableau1[CS])</f>
        <v>0</v>
      </c>
      <c r="F8" s="27">
        <f t="shared" si="1"/>
        <v>0</v>
      </c>
    </row>
    <row r="9" spans="1:12" x14ac:dyDescent="0.25">
      <c r="B9" s="19" t="str">
        <f t="shared" si="0"/>
        <v/>
      </c>
      <c r="C9" s="18">
        <f>SUMPRODUCT((Tableau1[date]=Feuil1!$C$1)*(Tableau1[N° chauffeur]=Feuil1!B9)*Tableau1[Bulletin])</f>
        <v>0</v>
      </c>
      <c r="D9" s="20">
        <f>SUMPRODUCT((Tableau1[date]=Feuil1!$C$1)*(Tableau1[N° chauffeur]=Feuil1!B9)*Tableau1[Loomis])</f>
        <v>0</v>
      </c>
      <c r="E9" s="20">
        <f>SUMPRODUCT((Tableau1[date]=Feuil1!$C$1)*(Tableau1[N° chauffeur]=Feuil1!B9)*Tableau1[CS])</f>
        <v>0</v>
      </c>
      <c r="F9" s="27">
        <f t="shared" si="1"/>
        <v>0</v>
      </c>
    </row>
    <row r="10" spans="1:12" x14ac:dyDescent="0.25">
      <c r="B10" s="19" t="str">
        <f t="shared" si="0"/>
        <v/>
      </c>
      <c r="C10" s="18">
        <f>SUMPRODUCT((Tableau1[date]=Feuil1!$C$1)*(Tableau1[N° chauffeur]=Feuil1!B10)*Tableau1[Bulletin])</f>
        <v>0</v>
      </c>
      <c r="D10" s="20">
        <f>SUMPRODUCT((Tableau1[date]=Feuil1!$C$1)*(Tableau1[N° chauffeur]=Feuil1!B10)*Tableau1[Loomis])</f>
        <v>0</v>
      </c>
      <c r="E10" s="20">
        <f>SUMPRODUCT((Tableau1[date]=Feuil1!$C$1)*(Tableau1[N° chauffeur]=Feuil1!B10)*Tableau1[CS])</f>
        <v>0</v>
      </c>
      <c r="F10" s="27">
        <f t="shared" si="1"/>
        <v>0</v>
      </c>
    </row>
    <row r="11" spans="1:12" x14ac:dyDescent="0.25">
      <c r="B11" s="19" t="str">
        <f t="shared" si="0"/>
        <v/>
      </c>
      <c r="C11" s="18">
        <f>SUMPRODUCT((Tableau1[date]=Feuil1!$C$1)*(Tableau1[N° chauffeur]=Feuil1!B11)*Tableau1[Bulletin])</f>
        <v>0</v>
      </c>
      <c r="D11" s="20">
        <f>SUMPRODUCT((Tableau1[date]=Feuil1!$C$1)*(Tableau1[N° chauffeur]=Feuil1!B11)*Tableau1[Loomis])</f>
        <v>0</v>
      </c>
      <c r="E11" s="20">
        <f>SUMPRODUCT((Tableau1[date]=Feuil1!$C$1)*(Tableau1[N° chauffeur]=Feuil1!B11)*Tableau1[CS])</f>
        <v>0</v>
      </c>
      <c r="F11" s="27">
        <f t="shared" si="1"/>
        <v>0</v>
      </c>
    </row>
    <row r="12" spans="1:12" x14ac:dyDescent="0.25">
      <c r="B12" s="19" t="str">
        <f t="shared" si="0"/>
        <v/>
      </c>
      <c r="C12" s="24">
        <f>SUMPRODUCT((Tableau1[date]=Feuil1!$C$1)*(Tableau1[N° chauffeur]=Feuil1!B12)*Tableau1[Bulletin])</f>
        <v>0</v>
      </c>
      <c r="D12" s="25">
        <f>SUMPRODUCT((Tableau1[date]=Feuil1!$C$1)*(Tableau1[N° chauffeur]=Feuil1!B12)*Tableau1[Loomis])</f>
        <v>0</v>
      </c>
      <c r="E12" s="20">
        <f>SUMPRODUCT((Tableau1[date]=Feuil1!$C$1)*(Tableau1[N° chauffeur]=Feuil1!B12)*Tableau1[CS])</f>
        <v>0</v>
      </c>
      <c r="F12" s="27">
        <f t="shared" si="1"/>
        <v>0</v>
      </c>
    </row>
    <row r="13" spans="1:12" x14ac:dyDescent="0.25">
      <c r="B13" s="19" t="str">
        <f t="shared" si="0"/>
        <v/>
      </c>
      <c r="C13" s="24">
        <f>SUMPRODUCT((Tableau1[date]=Feuil1!$C$1)*(Tableau1[N° chauffeur]=Feuil1!B13)*Tableau1[Bulletin])</f>
        <v>0</v>
      </c>
      <c r="D13" s="25">
        <f>SUMPRODUCT((Tableau1[date]=Feuil1!$C$1)*(Tableau1[N° chauffeur]=Feuil1!B13)*Tableau1[Loomis])</f>
        <v>0</v>
      </c>
      <c r="E13" s="20">
        <f>SUMPRODUCT((Tableau1[date]=Feuil1!$C$1)*(Tableau1[N° chauffeur]=Feuil1!B13)*Tableau1[CS])</f>
        <v>0</v>
      </c>
      <c r="F13" s="27">
        <f t="shared" si="1"/>
        <v>0</v>
      </c>
    </row>
    <row r="14" spans="1:12" x14ac:dyDescent="0.25">
      <c r="B14" s="19" t="str">
        <f t="shared" si="0"/>
        <v/>
      </c>
      <c r="C14" s="24">
        <f>SUMPRODUCT((Tableau1[date]=Feuil1!$C$1)*(Tableau1[N° chauffeur]=Feuil1!B14)*Tableau1[Bulletin])</f>
        <v>0</v>
      </c>
      <c r="D14" s="25">
        <f>SUMPRODUCT((Tableau1[date]=Feuil1!$C$1)*(Tableau1[N° chauffeur]=Feuil1!B14)*Tableau1[Loomis])</f>
        <v>0</v>
      </c>
      <c r="E14" s="20">
        <f>SUMPRODUCT((Tableau1[date]=Feuil1!$C$1)*(Tableau1[N° chauffeur]=Feuil1!B14)*Tableau1[CS])</f>
        <v>0</v>
      </c>
      <c r="F14" s="27">
        <f t="shared" si="1"/>
        <v>0</v>
      </c>
    </row>
    <row r="15" spans="1:12" x14ac:dyDescent="0.25">
      <c r="B15" s="19" t="str">
        <f t="shared" si="0"/>
        <v/>
      </c>
      <c r="C15" s="24">
        <f>SUMPRODUCT((Tableau1[date]=Feuil1!$C$1)*(Tableau1[N° chauffeur]=Feuil1!B15)*Tableau1[Bulletin])</f>
        <v>0</v>
      </c>
      <c r="D15" s="25">
        <f>SUMPRODUCT((Tableau1[date]=Feuil1!$C$1)*(Tableau1[N° chauffeur]=Feuil1!B15)*Tableau1[Loomis])</f>
        <v>0</v>
      </c>
      <c r="E15" s="20">
        <f>SUMPRODUCT((Tableau1[date]=Feuil1!$C$1)*(Tableau1[N° chauffeur]=Feuil1!B15)*Tableau1[CS])</f>
        <v>0</v>
      </c>
      <c r="F15" s="27">
        <f t="shared" si="1"/>
        <v>0</v>
      </c>
    </row>
    <row r="16" spans="1:12" x14ac:dyDescent="0.25">
      <c r="B16" s="19" t="str">
        <f t="shared" si="0"/>
        <v/>
      </c>
      <c r="C16" s="24">
        <f>SUMPRODUCT((Tableau1[date]=Feuil1!$C$1)*(Tableau1[N° chauffeur]=Feuil1!B16)*Tableau1[Bulletin])</f>
        <v>0</v>
      </c>
      <c r="D16" s="25">
        <f>SUMPRODUCT((Tableau1[date]=Feuil1!$C$1)*(Tableau1[N° chauffeur]=Feuil1!B16)*Tableau1[Loomis])</f>
        <v>0</v>
      </c>
      <c r="E16" s="20">
        <f>SUMPRODUCT((Tableau1[date]=Feuil1!$C$1)*(Tableau1[N° chauffeur]=Feuil1!B16)*Tableau1[CS])</f>
        <v>0</v>
      </c>
      <c r="F16" s="27">
        <f t="shared" si="1"/>
        <v>0</v>
      </c>
    </row>
    <row r="17" spans="2:6" x14ac:dyDescent="0.25">
      <c r="B17" s="19" t="str">
        <f t="shared" si="0"/>
        <v/>
      </c>
      <c r="C17" s="24">
        <f>SUMPRODUCT((Tableau1[date]=Feuil1!$C$1)*(Tableau1[N° chauffeur]=Feuil1!B17)*Tableau1[Bulletin])</f>
        <v>0</v>
      </c>
      <c r="D17" s="25">
        <f>SUMPRODUCT((Tableau1[date]=Feuil1!$C$1)*(Tableau1[N° chauffeur]=Feuil1!B17)*Tableau1[Loomis])</f>
        <v>0</v>
      </c>
      <c r="E17" s="20">
        <f>SUMPRODUCT((Tableau1[date]=Feuil1!$C$1)*(Tableau1[N° chauffeur]=Feuil1!B17)*Tableau1[CS])</f>
        <v>0</v>
      </c>
      <c r="F17" s="27">
        <f t="shared" si="1"/>
        <v>0</v>
      </c>
    </row>
    <row r="18" spans="2:6" x14ac:dyDescent="0.25">
      <c r="B18" s="19" t="str">
        <f t="shared" si="0"/>
        <v/>
      </c>
      <c r="C18" s="24">
        <f>SUMPRODUCT((Tableau1[date]=Feuil1!$C$1)*(Tableau1[N° chauffeur]=Feuil1!B18)*Tableau1[Bulletin])</f>
        <v>0</v>
      </c>
      <c r="D18" s="25">
        <f>SUMPRODUCT((Tableau1[date]=Feuil1!$C$1)*(Tableau1[N° chauffeur]=Feuil1!B18)*Tableau1[Loomis])</f>
        <v>0</v>
      </c>
      <c r="E18" s="20">
        <f>SUMPRODUCT((Tableau1[date]=Feuil1!$C$1)*(Tableau1[N° chauffeur]=Feuil1!B18)*Tableau1[CS])</f>
        <v>0</v>
      </c>
      <c r="F18" s="27">
        <f t="shared" si="1"/>
        <v>0</v>
      </c>
    </row>
    <row r="19" spans="2:6" x14ac:dyDescent="0.25">
      <c r="B19" s="19" t="str">
        <f t="shared" si="0"/>
        <v/>
      </c>
      <c r="C19" s="24">
        <f>SUMPRODUCT((Tableau1[date]=Feuil1!$C$1)*(Tableau1[N° chauffeur]=Feuil1!B19)*Tableau1[Bulletin])</f>
        <v>0</v>
      </c>
      <c r="D19" s="25">
        <f>SUMPRODUCT((Tableau1[date]=Feuil1!$C$1)*(Tableau1[N° chauffeur]=Feuil1!B19)*Tableau1[Loomis])</f>
        <v>0</v>
      </c>
      <c r="E19" s="20">
        <f>SUMPRODUCT((Tableau1[date]=Feuil1!$C$1)*(Tableau1[N° chauffeur]=Feuil1!B19)*Tableau1[CS])</f>
        <v>0</v>
      </c>
      <c r="F19" s="27">
        <f t="shared" si="1"/>
        <v>0</v>
      </c>
    </row>
    <row r="20" spans="2:6" x14ac:dyDescent="0.25">
      <c r="B20" s="19" t="str">
        <f t="shared" si="0"/>
        <v/>
      </c>
      <c r="C20" s="24">
        <f>SUMPRODUCT((Tableau1[date]=Feuil1!$C$1)*(Tableau1[N° chauffeur]=Feuil1!B20)*Tableau1[Bulletin])</f>
        <v>0</v>
      </c>
      <c r="D20" s="25">
        <f>SUMPRODUCT((Tableau1[date]=Feuil1!$C$1)*(Tableau1[N° chauffeur]=Feuil1!B20)*Tableau1[Loomis])</f>
        <v>0</v>
      </c>
      <c r="E20" s="20">
        <f>SUMPRODUCT((Tableau1[date]=Feuil1!$C$1)*(Tableau1[N° chauffeur]=Feuil1!B20)*Tableau1[CS])</f>
        <v>0</v>
      </c>
      <c r="F20" s="27">
        <f t="shared" si="1"/>
        <v>0</v>
      </c>
    </row>
    <row r="21" spans="2:6" x14ac:dyDescent="0.25">
      <c r="B21" s="19" t="str">
        <f t="shared" si="0"/>
        <v/>
      </c>
      <c r="C21" s="24">
        <f>SUMPRODUCT((Tableau1[date]=Feuil1!$C$1)*(Tableau1[N° chauffeur]=Feuil1!B21)*Tableau1[Bulletin])</f>
        <v>0</v>
      </c>
      <c r="D21" s="25">
        <f>SUMPRODUCT((Tableau1[date]=Feuil1!$C$1)*(Tableau1[N° chauffeur]=Feuil1!B21)*Tableau1[Loomis])</f>
        <v>0</v>
      </c>
      <c r="E21" s="20">
        <f>SUMPRODUCT((Tableau1[date]=Feuil1!$C$1)*(Tableau1[N° chauffeur]=Feuil1!B21)*Tableau1[CS])</f>
        <v>0</v>
      </c>
      <c r="F21" s="27">
        <f t="shared" si="1"/>
        <v>0</v>
      </c>
    </row>
    <row r="22" spans="2:6" x14ac:dyDescent="0.25">
      <c r="B22" s="19" t="str">
        <f t="shared" si="0"/>
        <v/>
      </c>
      <c r="C22" s="24">
        <f>SUMPRODUCT((Tableau1[date]=Feuil1!$C$1)*(Tableau1[N° chauffeur]=Feuil1!B22)*Tableau1[Bulletin])</f>
        <v>0</v>
      </c>
      <c r="D22" s="25">
        <f>SUMPRODUCT((Tableau1[date]=Feuil1!$C$1)*(Tableau1[N° chauffeur]=Feuil1!B22)*Tableau1[Loomis])</f>
        <v>0</v>
      </c>
      <c r="E22" s="20">
        <f>SUMPRODUCT((Tableau1[date]=Feuil1!$C$1)*(Tableau1[N° chauffeur]=Feuil1!B22)*Tableau1[CS])</f>
        <v>0</v>
      </c>
      <c r="F22" s="27">
        <f t="shared" si="1"/>
        <v>0</v>
      </c>
    </row>
    <row r="23" spans="2:6" x14ac:dyDescent="0.25">
      <c r="B23" s="19" t="str">
        <f t="shared" si="0"/>
        <v/>
      </c>
      <c r="C23" s="24">
        <f>SUMPRODUCT((Tableau1[date]=Feuil1!$C$1)*(Tableau1[N° chauffeur]=Feuil1!B23)*Tableau1[Bulletin])</f>
        <v>0</v>
      </c>
      <c r="D23" s="25">
        <f>SUMPRODUCT((Tableau1[date]=Feuil1!$C$1)*(Tableau1[N° chauffeur]=Feuil1!B23)*Tableau1[Loomis])</f>
        <v>0</v>
      </c>
      <c r="E23" s="20">
        <f>SUMPRODUCT((Tableau1[date]=Feuil1!$C$1)*(Tableau1[N° chauffeur]=Feuil1!B23)*Tableau1[CS])</f>
        <v>0</v>
      </c>
      <c r="F23" s="27">
        <f t="shared" si="1"/>
        <v>0</v>
      </c>
    </row>
    <row r="24" spans="2:6" x14ac:dyDescent="0.25">
      <c r="B24" s="19" t="str">
        <f t="shared" si="0"/>
        <v/>
      </c>
      <c r="C24" s="24">
        <f>SUMPRODUCT((Tableau1[date]=Feuil1!$C$1)*(Tableau1[N° chauffeur]=Feuil1!B24)*Tableau1[Bulletin])</f>
        <v>0</v>
      </c>
      <c r="D24" s="25">
        <f>SUMPRODUCT((Tableau1[date]=Feuil1!$C$1)*(Tableau1[N° chauffeur]=Feuil1!B24)*Tableau1[Loomis])</f>
        <v>0</v>
      </c>
      <c r="E24" s="20">
        <f>SUMPRODUCT((Tableau1[date]=Feuil1!$C$1)*(Tableau1[N° chauffeur]=Feuil1!B24)*Tableau1[CS])</f>
        <v>0</v>
      </c>
      <c r="F24" s="27">
        <f t="shared" si="1"/>
        <v>0</v>
      </c>
    </row>
    <row r="25" spans="2:6" x14ac:dyDescent="0.25">
      <c r="B25" s="19" t="str">
        <f t="shared" si="0"/>
        <v/>
      </c>
      <c r="C25" s="24">
        <f>SUMPRODUCT((Tableau1[date]=Feuil1!$C$1)*(Tableau1[N° chauffeur]=Feuil1!B25)*Tableau1[Bulletin])</f>
        <v>0</v>
      </c>
      <c r="D25" s="25">
        <f>SUMPRODUCT((Tableau1[date]=Feuil1!$C$1)*(Tableau1[N° chauffeur]=Feuil1!B25)*Tableau1[Loomis])</f>
        <v>0</v>
      </c>
      <c r="E25" s="20">
        <f>SUMPRODUCT((Tableau1[date]=Feuil1!$C$1)*(Tableau1[N° chauffeur]=Feuil1!B25)*Tableau1[CS])</f>
        <v>0</v>
      </c>
      <c r="F25" s="27">
        <f t="shared" si="1"/>
        <v>0</v>
      </c>
    </row>
    <row r="26" spans="2:6" x14ac:dyDescent="0.25">
      <c r="B26" s="7" t="s">
        <v>5</v>
      </c>
      <c r="C26" s="8">
        <f>SUM(C3:C25)</f>
        <v>543.5</v>
      </c>
      <c r="D26" s="8">
        <f>SUM(D3:D25)</f>
        <v>520</v>
      </c>
      <c r="E26" s="34"/>
    </row>
    <row r="27" spans="2:6" x14ac:dyDescent="0.25">
      <c r="B27" s="9" t="s">
        <v>27</v>
      </c>
      <c r="C27" s="10">
        <f>SUM(F3:F25)</f>
        <v>0</v>
      </c>
      <c r="D27" s="6"/>
      <c r="E27" s="35"/>
    </row>
  </sheetData>
  <mergeCells count="1">
    <mergeCell ref="D1:E1"/>
  </mergeCells>
  <conditionalFormatting sqref="C27">
    <cfRule type="cellIs" dxfId="32" priority="1" operator="lessThan">
      <formula>0</formula>
    </cfRule>
    <cfRule type="cellIs" dxfId="31" priority="2" operator="equal">
      <formula>0</formula>
    </cfRule>
    <cfRule type="cellIs" dxfId="30" priority="3" operator="lessThan">
      <formula>1.9</formula>
    </cfRule>
    <cfRule type="cellIs" dxfId="29" priority="4" operator="lessThan">
      <formula>"0.00$F$14"</formula>
    </cfRule>
    <cfRule type="cellIs" dxfId="28" priority="5" operator="greaterThan">
      <formula>"0$F$14"</formula>
    </cfRule>
    <cfRule type="cellIs" dxfId="27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R10"/>
  <sheetViews>
    <sheetView topLeftCell="C1" workbookViewId="0">
      <selection activeCell="H23" sqref="H23"/>
    </sheetView>
  </sheetViews>
  <sheetFormatPr baseColWidth="10" defaultRowHeight="15" x14ac:dyDescent="0.25"/>
  <cols>
    <col min="2" max="2" width="13.42578125" customWidth="1"/>
    <col min="3" max="3" width="17.140625" customWidth="1"/>
    <col min="4" max="4" width="14.85546875" style="13" customWidth="1"/>
    <col min="5" max="5" width="16.5703125" customWidth="1"/>
    <col min="6" max="9" width="11.42578125" style="11"/>
    <col min="11" max="11" width="11.42578125" style="11"/>
    <col min="12" max="12" width="11.85546875" bestFit="1" customWidth="1"/>
    <col min="13" max="13" width="12.7109375" customWidth="1"/>
  </cols>
  <sheetData>
    <row r="1" spans="1:408" x14ac:dyDescent="0.25">
      <c r="A1" t="s">
        <v>9</v>
      </c>
      <c r="B1" t="s">
        <v>10</v>
      </c>
      <c r="C1" t="s">
        <v>11</v>
      </c>
      <c r="D1" s="13" t="s">
        <v>40</v>
      </c>
      <c r="E1" t="s">
        <v>41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36</v>
      </c>
      <c r="L1" t="s">
        <v>37</v>
      </c>
      <c r="M1" t="s">
        <v>20</v>
      </c>
      <c r="N1" t="s">
        <v>38</v>
      </c>
      <c r="O1" t="s">
        <v>12</v>
      </c>
      <c r="OQ1">
        <v>203</v>
      </c>
      <c r="OR1">
        <v>22</v>
      </c>
    </row>
    <row r="2" spans="1:408" x14ac:dyDescent="0.25">
      <c r="A2" s="12">
        <v>44080</v>
      </c>
      <c r="B2" s="11" t="s">
        <v>33</v>
      </c>
      <c r="C2" s="29">
        <f>L2</f>
        <v>123.5</v>
      </c>
      <c r="D2" s="29">
        <v>120</v>
      </c>
      <c r="E2" s="29">
        <v>3.5</v>
      </c>
      <c r="F2" s="11">
        <v>12</v>
      </c>
      <c r="J2" s="31"/>
      <c r="L2" s="29">
        <v>123.5</v>
      </c>
      <c r="M2" s="33" t="s">
        <v>26</v>
      </c>
      <c r="N2" s="30">
        <v>1</v>
      </c>
      <c r="O2" s="29">
        <f>Tableau1[[#This Row],[Bulletin]]-(Tableau1[[#This Row],[Loomis]]+Tableau1[[#This Row],[CS]])</f>
        <v>0</v>
      </c>
    </row>
    <row r="3" spans="1:408" x14ac:dyDescent="0.25">
      <c r="A3" s="12">
        <v>44080</v>
      </c>
      <c r="B3" s="11" t="s">
        <v>43</v>
      </c>
      <c r="C3" s="29">
        <f>L3</f>
        <v>200</v>
      </c>
      <c r="D3" s="29">
        <v>400</v>
      </c>
      <c r="E3" s="29">
        <v>20</v>
      </c>
      <c r="F3" s="11">
        <v>77777</v>
      </c>
      <c r="J3" s="31"/>
      <c r="L3" s="29">
        <v>200</v>
      </c>
      <c r="M3" s="33" t="s">
        <v>45</v>
      </c>
      <c r="N3" s="30">
        <v>1</v>
      </c>
      <c r="O3" s="29">
        <f>Tableau1[[#This Row],[Bulletin]]-(Tableau1[[#This Row],[Loomis]]+Tableau1[[#This Row],[CS]])</f>
        <v>-220</v>
      </c>
    </row>
    <row r="4" spans="1:408" x14ac:dyDescent="0.25">
      <c r="A4" s="12">
        <v>44080</v>
      </c>
      <c r="B4" s="11" t="s">
        <v>43</v>
      </c>
      <c r="C4" s="29">
        <f>L4</f>
        <v>220</v>
      </c>
      <c r="D4" s="29">
        <v>0</v>
      </c>
      <c r="E4" s="29">
        <v>0</v>
      </c>
      <c r="F4" s="11">
        <v>666666</v>
      </c>
      <c r="J4" s="31"/>
      <c r="L4" s="29">
        <v>220</v>
      </c>
      <c r="M4" s="33" t="s">
        <v>44</v>
      </c>
      <c r="N4" s="30">
        <v>1</v>
      </c>
      <c r="O4" s="29">
        <f>Tableau1[[#This Row],[Bulletin]]-(Tableau1[[#This Row],[Loomis]]+Tableau1[[#This Row],[CS]])</f>
        <v>220</v>
      </c>
    </row>
    <row r="5" spans="1:408" x14ac:dyDescent="0.25">
      <c r="A5" s="12">
        <v>44079</v>
      </c>
      <c r="B5" s="11" t="s">
        <v>42</v>
      </c>
      <c r="C5" s="29">
        <f t="shared" ref="C5:C10" si="0">L5</f>
        <v>50</v>
      </c>
      <c r="D5" s="29">
        <v>265</v>
      </c>
      <c r="E5" s="29">
        <v>5</v>
      </c>
      <c r="F5" s="11">
        <v>78</v>
      </c>
      <c r="J5" s="31"/>
      <c r="L5" s="29">
        <v>50</v>
      </c>
      <c r="M5" s="33">
        <v>208765</v>
      </c>
      <c r="N5" s="30">
        <v>1</v>
      </c>
      <c r="O5" s="29">
        <f>Tableau1[[#This Row],[Bulletin]]-(Tableau1[[#This Row],[Loomis]]+Tableau1[[#This Row],[CS]])</f>
        <v>-220</v>
      </c>
    </row>
    <row r="6" spans="1:408" x14ac:dyDescent="0.25">
      <c r="A6" s="12">
        <v>44079</v>
      </c>
      <c r="B6" s="11" t="s">
        <v>42</v>
      </c>
      <c r="C6" s="29">
        <f t="shared" si="0"/>
        <v>220</v>
      </c>
      <c r="D6" s="29">
        <v>0</v>
      </c>
      <c r="E6" s="29">
        <v>0</v>
      </c>
      <c r="F6" s="11">
        <v>456666</v>
      </c>
      <c r="J6" s="31"/>
      <c r="L6" s="29">
        <v>220</v>
      </c>
      <c r="M6" s="33" t="s">
        <v>39</v>
      </c>
      <c r="N6" s="30">
        <v>1</v>
      </c>
      <c r="O6" s="29">
        <f>Tableau1[[#This Row],[Bulletin]]-(Tableau1[[#This Row],[Loomis]]+Tableau1[[#This Row],[CS]])</f>
        <v>220</v>
      </c>
    </row>
    <row r="7" spans="1:408" x14ac:dyDescent="0.25">
      <c r="A7" s="12">
        <v>44079</v>
      </c>
      <c r="B7" s="11" t="s">
        <v>33</v>
      </c>
      <c r="C7" s="29">
        <f t="shared" si="0"/>
        <v>20</v>
      </c>
      <c r="D7" s="29">
        <v>15</v>
      </c>
      <c r="E7" s="29">
        <v>5</v>
      </c>
      <c r="F7" s="11">
        <v>45</v>
      </c>
      <c r="J7" s="31"/>
      <c r="L7" s="29">
        <v>20</v>
      </c>
      <c r="M7" s="33">
        <v>204787</v>
      </c>
      <c r="N7" s="30">
        <v>1</v>
      </c>
      <c r="O7" s="29">
        <f>Tableau1[[#This Row],[Bulletin]]-(Tableau1[[#This Row],[Loomis]]+Tableau1[[#This Row],[CS]])</f>
        <v>0</v>
      </c>
    </row>
    <row r="8" spans="1:408" x14ac:dyDescent="0.25">
      <c r="A8" s="12">
        <v>44079</v>
      </c>
      <c r="B8" s="11" t="s">
        <v>35</v>
      </c>
      <c r="C8" s="29">
        <f t="shared" si="0"/>
        <v>200</v>
      </c>
      <c r="D8" s="29">
        <v>150</v>
      </c>
      <c r="E8" s="29">
        <v>50</v>
      </c>
      <c r="F8" s="11">
        <v>444444</v>
      </c>
      <c r="J8" s="31"/>
      <c r="L8" s="29">
        <v>200</v>
      </c>
      <c r="M8" s="33" t="s">
        <v>26</v>
      </c>
      <c r="N8" s="30">
        <v>1</v>
      </c>
      <c r="O8" s="29">
        <f>Tableau1[[#This Row],[Bulletin]]-(Tableau1[[#This Row],[Loomis]]+Tableau1[[#This Row],[CS]])</f>
        <v>0</v>
      </c>
    </row>
    <row r="9" spans="1:408" x14ac:dyDescent="0.25">
      <c r="A9" s="12">
        <v>44076</v>
      </c>
      <c r="B9" s="11" t="s">
        <v>34</v>
      </c>
      <c r="C9" s="29">
        <f t="shared" si="0"/>
        <v>123.5</v>
      </c>
      <c r="D9" s="29">
        <v>123.5</v>
      </c>
      <c r="E9" s="29">
        <f>Tableau1[[#This Row],[Bulletin]]-Tableau1[[#This Row],[Loomis]]</f>
        <v>0</v>
      </c>
      <c r="F9" s="11">
        <v>4563</v>
      </c>
      <c r="G9" s="11">
        <v>5623</v>
      </c>
      <c r="J9" s="31"/>
      <c r="L9" s="29">
        <v>123.5</v>
      </c>
      <c r="M9" s="33" t="s">
        <v>39</v>
      </c>
      <c r="N9" s="30">
        <v>2</v>
      </c>
      <c r="O9" s="29">
        <f>Tableau1[[#This Row],[Bulletin]]-(Tableau1[[#This Row],[Loomis]]+Tableau1[[#This Row],[CS]])</f>
        <v>0</v>
      </c>
    </row>
    <row r="10" spans="1:408" x14ac:dyDescent="0.25">
      <c r="A10" s="12">
        <v>44076</v>
      </c>
      <c r="B10" s="11" t="s">
        <v>33</v>
      </c>
      <c r="C10" s="29">
        <f t="shared" si="0"/>
        <v>125.4</v>
      </c>
      <c r="D10" s="29">
        <v>0</v>
      </c>
      <c r="E10" s="29">
        <f>Tableau1[[#This Row],[Bulletin]]-Tableau1[[#This Row],[Loomis]]</f>
        <v>125.4</v>
      </c>
      <c r="F10" s="11">
        <v>123</v>
      </c>
      <c r="G10" s="11">
        <v>456</v>
      </c>
      <c r="J10" s="31"/>
      <c r="L10" s="29">
        <v>125.4</v>
      </c>
      <c r="M10" s="33" t="s">
        <v>26</v>
      </c>
      <c r="N10" s="30">
        <v>2</v>
      </c>
      <c r="O10" s="29">
        <f>Tableau1[[#This Row],[Bulletin]]-(Tableau1[[#This Row],[Loomis]]+Tableau1[[#This Row],[CS]])</f>
        <v>0</v>
      </c>
    </row>
  </sheetData>
  <pageMargins left="0.7" right="0.7" top="0.75" bottom="0.75" header="0.3" footer="0.3"/>
  <pageSetup paperSize="9" orientation="portrait" horizontalDpi="0" verticalDpi="0" r:id="rId1"/>
  <ignoredErrors>
    <ignoredError sqref="M9:M10" numberStoredAsText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3"/>
  <sheetViews>
    <sheetView workbookViewId="0">
      <selection activeCell="C10" sqref="C10"/>
    </sheetView>
  </sheetViews>
  <sheetFormatPr baseColWidth="10" defaultRowHeight="15" x14ac:dyDescent="0.25"/>
  <cols>
    <col min="1" max="1" width="22.42578125" style="11" customWidth="1"/>
    <col min="2" max="2" width="11.42578125" style="11"/>
    <col min="4" max="4" width="24" customWidth="1"/>
  </cols>
  <sheetData>
    <row r="1" spans="1:4" x14ac:dyDescent="0.25">
      <c r="A1" s="11" t="s">
        <v>18</v>
      </c>
      <c r="B1" s="11" t="s">
        <v>19</v>
      </c>
      <c r="D1" t="s">
        <v>32</v>
      </c>
    </row>
    <row r="2" spans="1:4" x14ac:dyDescent="0.25">
      <c r="A2" s="11">
        <v>10</v>
      </c>
      <c r="B2" s="11">
        <v>204787</v>
      </c>
      <c r="D2" s="26">
        <v>44080</v>
      </c>
    </row>
    <row r="3" spans="1:4" x14ac:dyDescent="0.25">
      <c r="A3" s="11">
        <v>20</v>
      </c>
      <c r="B3" s="11">
        <v>208765</v>
      </c>
      <c r="D3" s="36">
        <v>44079</v>
      </c>
    </row>
    <row r="4" spans="1:4" x14ac:dyDescent="0.25">
      <c r="A4" s="11">
        <v>30</v>
      </c>
      <c r="B4" s="11" t="s">
        <v>45</v>
      </c>
      <c r="D4" s="36">
        <v>44076</v>
      </c>
    </row>
    <row r="5" spans="1:4" x14ac:dyDescent="0.25">
      <c r="A5" s="11">
        <v>40</v>
      </c>
      <c r="B5" s="11" t="s">
        <v>44</v>
      </c>
      <c r="D5" s="32"/>
    </row>
    <row r="6" spans="1:4" x14ac:dyDescent="0.25">
      <c r="A6" s="11">
        <v>50</v>
      </c>
    </row>
    <row r="7" spans="1:4" x14ac:dyDescent="0.25">
      <c r="A7" s="11">
        <v>60</v>
      </c>
    </row>
    <row r="8" spans="1:4" x14ac:dyDescent="0.25">
      <c r="A8" s="11">
        <v>70</v>
      </c>
    </row>
    <row r="9" spans="1:4" x14ac:dyDescent="0.25">
      <c r="A9" s="11">
        <v>80</v>
      </c>
    </row>
    <row r="10" spans="1:4" x14ac:dyDescent="0.25">
      <c r="A10" s="11">
        <v>90</v>
      </c>
    </row>
    <row r="11" spans="1:4" x14ac:dyDescent="0.25">
      <c r="A11" s="11">
        <v>100</v>
      </c>
    </row>
    <row r="12" spans="1:4" x14ac:dyDescent="0.25">
      <c r="A12" s="11">
        <v>110</v>
      </c>
    </row>
    <row r="13" spans="1:4" x14ac:dyDescent="0.25">
      <c r="A13" s="11">
        <v>120</v>
      </c>
    </row>
    <row r="14" spans="1:4" x14ac:dyDescent="0.25">
      <c r="A14" s="11">
        <v>130</v>
      </c>
    </row>
    <row r="15" spans="1:4" x14ac:dyDescent="0.25">
      <c r="A15" s="11">
        <v>140</v>
      </c>
    </row>
    <row r="16" spans="1:4" x14ac:dyDescent="0.25">
      <c r="A16" s="11">
        <v>150</v>
      </c>
    </row>
    <row r="17" spans="1:1" x14ac:dyDescent="0.25">
      <c r="A17" s="11">
        <v>160</v>
      </c>
    </row>
    <row r="18" spans="1:1" x14ac:dyDescent="0.25">
      <c r="A18" s="11">
        <v>170</v>
      </c>
    </row>
    <row r="19" spans="1:1" x14ac:dyDescent="0.25">
      <c r="A19" s="11">
        <v>180</v>
      </c>
    </row>
    <row r="20" spans="1:1" x14ac:dyDescent="0.25">
      <c r="A20" s="11">
        <v>190</v>
      </c>
    </row>
    <row r="21" spans="1:1" x14ac:dyDescent="0.25">
      <c r="A21" s="11">
        <v>200</v>
      </c>
    </row>
    <row r="22" spans="1:1" x14ac:dyDescent="0.25">
      <c r="A22" s="11">
        <v>210</v>
      </c>
    </row>
    <row r="23" spans="1:1" x14ac:dyDescent="0.25">
      <c r="A23" s="11">
        <v>220</v>
      </c>
    </row>
  </sheetData>
  <sortState ref="B2:B5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"/>
  <sheetViews>
    <sheetView workbookViewId="0">
      <selection activeCell="C8" sqref="C8"/>
    </sheetView>
  </sheetViews>
  <sheetFormatPr baseColWidth="10" defaultRowHeight="15" x14ac:dyDescent="0.25"/>
  <cols>
    <col min="1" max="1" width="20.140625" customWidth="1"/>
    <col min="2" max="2" width="12.7109375" customWidth="1"/>
    <col min="3" max="3" width="13.85546875" bestFit="1" customWidth="1"/>
    <col min="4" max="4" width="13.85546875" customWidth="1"/>
  </cols>
  <sheetData>
    <row r="1" spans="1:3" x14ac:dyDescent="0.25">
      <c r="A1" s="14" t="s">
        <v>9</v>
      </c>
      <c r="B1" s="16">
        <v>44080</v>
      </c>
    </row>
    <row r="3" spans="1:3" x14ac:dyDescent="0.25">
      <c r="B3" s="14" t="s">
        <v>24</v>
      </c>
    </row>
    <row r="4" spans="1:3" x14ac:dyDescent="0.25">
      <c r="A4" s="14" t="s">
        <v>22</v>
      </c>
      <c r="B4" t="s">
        <v>28</v>
      </c>
      <c r="C4" t="s">
        <v>23</v>
      </c>
    </row>
    <row r="5" spans="1:3" x14ac:dyDescent="0.25">
      <c r="A5" s="15" t="s">
        <v>43</v>
      </c>
      <c r="B5" s="29">
        <v>420</v>
      </c>
      <c r="C5" s="29">
        <v>0</v>
      </c>
    </row>
    <row r="6" spans="1:3" x14ac:dyDescent="0.25">
      <c r="A6" s="15" t="s">
        <v>21</v>
      </c>
      <c r="B6" s="29">
        <v>420</v>
      </c>
      <c r="C6" s="29">
        <v>0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Henri</cp:lastModifiedBy>
  <cp:lastPrinted>2020-08-11T13:33:43Z</cp:lastPrinted>
  <dcterms:created xsi:type="dcterms:W3CDTF">2020-07-27T09:51:00Z</dcterms:created>
  <dcterms:modified xsi:type="dcterms:W3CDTF">2020-09-08T09:25:39Z</dcterms:modified>
</cp:coreProperties>
</file>