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0" yWindow="0" windowWidth="19420" windowHeight="11020"/>
  </bookViews>
  <sheets>
    <sheet name="ENTREE-SORTIE" sheetId="1" r:id="rId1"/>
    <sheet name="MVTS" sheetId="7" r:id="rId2"/>
    <sheet name="NOMS" sheetId="5" r:id="rId3"/>
    <sheet name="STOCK RESTANT" sheetId="4" r:id="rId4"/>
    <sheet name="RECAP" sheetId="3" r:id="rId5"/>
  </sheets>
  <definedNames>
    <definedName name="colx">'ENTREE-SORTIE'!$B$28</definedName>
    <definedName name="Essai">IF('ENTREE-SORTIE'!$B$4=RECAP!$A$2,OFFSET(RECAP!$A$4,,,COUNTA(RECAP!$A:$A)-1))</definedName>
    <definedName name="Lots">OFFSET('ENTREE-SORTIE'!$Z$2,,,COUNTA('ENTREE-SORTIE'!$Z:$Z)-1)</definedName>
    <definedName name="monchamp">'ENTREE-SORTIE'!$H$1</definedName>
    <definedName name="Noms">OFFSET(NOMS!$A$2,,,COUNTA(NOMS!$A:$A)-1)</definedName>
    <definedName name="Produits">OFFSET('STOCK RESTANT'!$A$2,,,COUNTA('STOCK RESTANT'!$A:$A)-1)</definedName>
    <definedName name="saisie">'ENTREE-SORTIE'!$B$3:$B$7</definedName>
    <definedName name="Saisie_S">'ENTREE-SORTIE'!$B$20:$B$24</definedName>
  </definedNames>
  <calcPr calcId="12451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B3" i="3"/>
  <c r="C15" i="4" s="1"/>
  <c r="AB4" i="3"/>
  <c r="AB5"/>
  <c r="AB6"/>
  <c r="AB7"/>
  <c r="AB8"/>
  <c r="Z3"/>
  <c r="X3"/>
  <c r="V3"/>
  <c r="T3"/>
  <c r="R3"/>
  <c r="P3"/>
  <c r="N3"/>
  <c r="L3"/>
  <c r="J3"/>
  <c r="H3"/>
  <c r="F3"/>
  <c r="D3"/>
  <c r="B3"/>
  <c r="B15" i="4" l="1"/>
  <c r="H8" i="3"/>
  <c r="B8"/>
  <c r="D8"/>
  <c r="F8"/>
  <c r="J8"/>
  <c r="L8"/>
  <c r="N8"/>
  <c r="P8"/>
  <c r="R8"/>
  <c r="T8"/>
  <c r="V8"/>
  <c r="X8"/>
  <c r="Z8"/>
  <c r="H7"/>
  <c r="B7"/>
  <c r="D7"/>
  <c r="F7"/>
  <c r="J7"/>
  <c r="L7"/>
  <c r="N7"/>
  <c r="P7"/>
  <c r="R7"/>
  <c r="T7"/>
  <c r="V7"/>
  <c r="X7"/>
  <c r="Z7"/>
  <c r="C2" i="1" l="1"/>
  <c r="C3" l="1"/>
  <c r="C4"/>
  <c r="Z5" i="3"/>
  <c r="Z6"/>
  <c r="Z4"/>
  <c r="X5"/>
  <c r="X6"/>
  <c r="X4"/>
  <c r="V5"/>
  <c r="V6"/>
  <c r="V4"/>
  <c r="T5"/>
  <c r="T6"/>
  <c r="T4"/>
  <c r="R5"/>
  <c r="R6"/>
  <c r="R4"/>
  <c r="P5"/>
  <c r="P6"/>
  <c r="P4"/>
  <c r="N5"/>
  <c r="N6"/>
  <c r="N4"/>
  <c r="L5"/>
  <c r="L6"/>
  <c r="L4"/>
  <c r="J5"/>
  <c r="J6"/>
  <c r="J4"/>
  <c r="F5"/>
  <c r="F6"/>
  <c r="F4"/>
  <c r="B5"/>
  <c r="B6"/>
  <c r="B4"/>
  <c r="D5"/>
  <c r="D6"/>
  <c r="D4"/>
  <c r="B28" i="1"/>
  <c r="H5" i="3"/>
  <c r="H6"/>
  <c r="H4"/>
  <c r="X1" l="1"/>
  <c r="R1"/>
  <c r="V1"/>
  <c r="Z1"/>
  <c r="B1"/>
  <c r="J1"/>
  <c r="N1"/>
  <c r="H1"/>
  <c r="D1"/>
  <c r="F1"/>
  <c r="L1"/>
  <c r="P1"/>
  <c r="T1"/>
  <c r="B2" i="4"/>
  <c r="C2"/>
  <c r="B7"/>
  <c r="C7"/>
  <c r="B4" l="1"/>
  <c r="C4"/>
  <c r="B13"/>
  <c r="C13"/>
  <c r="B9"/>
  <c r="C9"/>
  <c r="B12"/>
  <c r="C12"/>
  <c r="B8"/>
  <c r="C8"/>
  <c r="B5"/>
  <c r="C5"/>
  <c r="B11"/>
  <c r="C11"/>
  <c r="B14"/>
  <c r="C14"/>
  <c r="B10"/>
  <c r="C10"/>
  <c r="B6"/>
  <c r="C6"/>
  <c r="C19" i="1"/>
  <c r="B3"/>
  <c r="C20" l="1"/>
  <c r="C21"/>
  <c r="B3" i="4"/>
  <c r="C3"/>
  <c r="A23" i="1" s="1"/>
  <c r="C24" s="1"/>
  <c r="B20"/>
  <c r="A27" l="1"/>
  <c r="A6"/>
  <c r="C7" s="1"/>
  <c r="B27"/>
</calcChain>
</file>

<file path=xl/comments1.xml><?xml version="1.0" encoding="utf-8"?>
<comments xmlns="http://schemas.openxmlformats.org/spreadsheetml/2006/main">
  <authors>
    <author>Henri</author>
  </authors>
  <commentList>
    <comment ref="B23" authorId="0">
      <text>
        <r>
          <rPr>
            <b/>
            <sz val="9"/>
            <color indexed="81"/>
            <rFont val="Tahoma"/>
            <family val="2"/>
          </rPr>
          <t>Information:</t>
        </r>
        <r>
          <rPr>
            <sz val="9"/>
            <color indexed="81"/>
            <rFont val="Tahoma"/>
            <family val="2"/>
          </rPr>
          <t xml:space="preserve">
Cliquer sur l'étoile pour obtenir la liste des lots pour ce produit.</t>
        </r>
      </text>
    </comment>
  </commentList>
</comments>
</file>

<file path=xl/sharedStrings.xml><?xml version="1.0" encoding="utf-8"?>
<sst xmlns="http://schemas.openxmlformats.org/spreadsheetml/2006/main" count="234" uniqueCount="62">
  <si>
    <t>DATE</t>
  </si>
  <si>
    <t>PRODUIT</t>
  </si>
  <si>
    <t>QUANTITE</t>
  </si>
  <si>
    <t>AFFICHE AUTO</t>
  </si>
  <si>
    <t>DBP601A</t>
  </si>
  <si>
    <t>DBP601</t>
  </si>
  <si>
    <t>DBP 308TI</t>
  </si>
  <si>
    <t>DBP 5000TI</t>
  </si>
  <si>
    <t>RESTE EN STOCK par Produit</t>
  </si>
  <si>
    <t>ILLIMITE</t>
  </si>
  <si>
    <t>ENTREE STOCK</t>
  </si>
  <si>
    <t>SORTIE STOCK</t>
  </si>
  <si>
    <t>NOM</t>
  </si>
  <si>
    <t>NOMS</t>
  </si>
  <si>
    <t>PAUL</t>
  </si>
  <si>
    <t>JACQUES</t>
  </si>
  <si>
    <t>SEVERINE</t>
  </si>
  <si>
    <t>Produits</t>
  </si>
  <si>
    <t>Tableau des entrées et sorties</t>
  </si>
  <si>
    <t>Date</t>
  </si>
  <si>
    <t>Entrées</t>
  </si>
  <si>
    <t>Sorties</t>
  </si>
  <si>
    <t>lot</t>
  </si>
  <si>
    <t>Nom</t>
  </si>
  <si>
    <t>LOT 1</t>
  </si>
  <si>
    <t>LOT 2</t>
  </si>
  <si>
    <t>LOT 20</t>
  </si>
  <si>
    <t>DPB 1</t>
  </si>
  <si>
    <t>DPB 2</t>
  </si>
  <si>
    <t>DPB 3</t>
  </si>
  <si>
    <t>DPB 4</t>
  </si>
  <si>
    <t>DPB 5</t>
  </si>
  <si>
    <t>DPB 6</t>
  </si>
  <si>
    <t>DPB 7</t>
  </si>
  <si>
    <t>DPB 8</t>
  </si>
  <si>
    <t>DPB 9</t>
  </si>
  <si>
    <t>Qté 2</t>
  </si>
  <si>
    <t>Qté 3</t>
  </si>
  <si>
    <t>Qté 4</t>
  </si>
  <si>
    <t>Qté 5</t>
  </si>
  <si>
    <t>Qté 6</t>
  </si>
  <si>
    <t>Qté 7</t>
  </si>
  <si>
    <t>Qté 8</t>
  </si>
  <si>
    <t>Qté 9</t>
  </si>
  <si>
    <t>Qté 10</t>
  </si>
  <si>
    <t>Qté 11</t>
  </si>
  <si>
    <t>Qté 12</t>
  </si>
  <si>
    <t>Qté 13</t>
  </si>
  <si>
    <t>Produits unique</t>
  </si>
  <si>
    <t>Qté 1</t>
  </si>
  <si>
    <t>LOT 100</t>
  </si>
  <si>
    <t>LOT200</t>
  </si>
  <si>
    <t>LOT 0</t>
  </si>
  <si>
    <t>Stock Total</t>
  </si>
  <si>
    <t>DPB 10</t>
  </si>
  <si>
    <t>Qté 14</t>
  </si>
  <si>
    <t>LOT 3</t>
  </si>
  <si>
    <t>LOT 4</t>
  </si>
  <si>
    <t>LOT 5</t>
  </si>
  <si>
    <t>Produits à lot unique</t>
  </si>
  <si>
    <t>LOTS</t>
  </si>
  <si>
    <t>AJOUTER un nouveau LOT-----&gt;&gt;&gt;&gt;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</si>
</sst>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7" tint="0.39997558519241921"/>
      <name val="Calibri"/>
      <family val="2"/>
      <scheme val="minor"/>
    </font>
    <font>
      <sz val="8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Arial Unicode MS"/>
      <family val="2"/>
    </font>
    <font>
      <sz val="11"/>
      <color theme="1" tint="0.1499984740745262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000000"/>
      <name val="Verdan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3" tint="-0.499984740745262"/>
      <name val="Calibri"/>
      <family val="2"/>
      <scheme val="minor"/>
    </font>
    <font>
      <sz val="16"/>
      <color theme="0"/>
      <name val="Calibri"/>
      <family val="2"/>
      <scheme val="minor"/>
    </font>
    <font>
      <sz val="1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7" fillId="0" borderId="0" xfId="0" applyFont="1"/>
    <xf numFmtId="0" fontId="8" fillId="2" borderId="0" xfId="0" applyFont="1" applyFill="1" applyAlignment="1">
      <alignment horizontal="center" vertical="center" wrapText="1"/>
    </xf>
    <xf numFmtId="14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5" borderId="1" xfId="0" applyFill="1" applyBorder="1" applyAlignment="1">
      <alignment horizontal="center" vertical="center" wrapText="1"/>
    </xf>
    <xf numFmtId="0" fontId="10" fillId="0" borderId="0" xfId="0" applyFont="1" applyAlignment="1">
      <alignment horizontal="left" readingOrder="2"/>
    </xf>
    <xf numFmtId="0" fontId="0" fillId="0" borderId="0" xfId="0" applyAlignment="1">
      <alignment horizontal="center"/>
    </xf>
    <xf numFmtId="0" fontId="0" fillId="8" borderId="5" xfId="0" applyFill="1" applyBorder="1" applyAlignment="1"/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0" fillId="5" borderId="1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3" fillId="2" borderId="0" xfId="0" applyFont="1" applyFill="1" applyAlignment="1">
      <alignment horizontal="center" vertical="center" wrapText="1"/>
    </xf>
    <xf numFmtId="0" fontId="9" fillId="2" borderId="0" xfId="0" applyFont="1" applyFill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0" fillId="5" borderId="1" xfId="0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3" borderId="2" xfId="0" applyFill="1" applyBorder="1" applyAlignment="1">
      <alignment vertical="center" wrapText="1"/>
    </xf>
    <xf numFmtId="0" fontId="0" fillId="9" borderId="4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9" borderId="3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9" borderId="0" xfId="0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9" borderId="0" xfId="0" applyFill="1" applyAlignment="1">
      <alignment horizontal="center"/>
    </xf>
    <xf numFmtId="0" fontId="0" fillId="0" borderId="0" xfId="0" applyNumberFormat="1" applyAlignment="1">
      <alignment horizontal="center"/>
    </xf>
    <xf numFmtId="0" fontId="9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15" fillId="10" borderId="9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13" fillId="3" borderId="1" xfId="0" applyFont="1" applyFill="1" applyBorder="1" applyAlignment="1" applyProtection="1">
      <alignment horizontal="center" vertical="center" wrapText="1"/>
      <protection locked="0"/>
    </xf>
    <xf numFmtId="0" fontId="6" fillId="6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5" borderId="1" xfId="0" applyFill="1" applyBorder="1" applyAlignment="1">
      <alignment horizontal="center" vertical="center" wrapText="1"/>
    </xf>
  </cellXfs>
  <cellStyles count="1">
    <cellStyle name="Normal" xfId="0" builtinId="0"/>
  </cellStyles>
  <dxfs count="42">
    <dxf>
      <numFmt numFmtId="0" formatCode="General"/>
      <alignment horizontal="center" textRotation="0" indent="0" relativeIndent="255" justifyLastLine="0" shrinkToFit="0" mergeCell="0" readingOrder="0"/>
    </dxf>
    <dxf>
      <alignment horizontal="center" textRotation="0" indent="0" relativeIndent="255" justifyLastLine="0" shrinkToFit="0" mergeCell="0" readingOrder="0"/>
    </dxf>
    <dxf>
      <alignment horizontal="center" textRotation="0" indent="0" relativeIndent="255" justifyLastLine="0" shrinkToFit="0" mergeCell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relativeIndent="255" justifyLastLine="0" shrinkToFit="0" mergeCell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relativeIndent="255" justifyLastLine="0" shrinkToFit="0" mergeCell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relativeIndent="255" justifyLastLine="0" shrinkToFit="0" mergeCell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relativeIndent="255" justifyLastLine="0" shrinkToFit="0" mergeCell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relativeIndent="255" justifyLastLine="0" shrinkToFit="0" mergeCell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relativeIndent="255" justifyLastLine="0" shrinkToFit="0" mergeCell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relativeIndent="255" justifyLastLine="0" shrinkToFit="0" mergeCell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relativeIndent="255" justifyLastLine="0" shrinkToFit="0" mergeCell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relativeIndent="255" justifyLastLine="0" shrinkToFit="0" mergeCell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relativeIndent="255" justifyLastLine="0" shrinkToFit="0" mergeCell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relativeIndent="255" justifyLastLine="0" shrinkToFit="0" mergeCell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relativeIndent="255" justifyLastLine="0" shrinkToFit="0" mergeCell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general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numFmt numFmtId="19" formatCode="dd/mm/yyyy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fill>
        <patternFill>
          <bgColor theme="2" tint="-0.89996032593768116"/>
        </patternFill>
      </fill>
    </dxf>
    <dxf>
      <fill>
        <patternFill>
          <bgColor theme="3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7</xdr:row>
      <xdr:rowOff>123825</xdr:rowOff>
    </xdr:from>
    <xdr:to>
      <xdr:col>2</xdr:col>
      <xdr:colOff>590550</xdr:colOff>
      <xdr:row>9</xdr:row>
      <xdr:rowOff>76200</xdr:rowOff>
    </xdr:to>
    <xdr:sp macro="[0]!Feuil1.Essai_E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1666875" y="1647825"/>
          <a:ext cx="447675" cy="333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OK</a:t>
          </a:r>
        </a:p>
      </xdr:txBody>
    </xdr:sp>
    <xdr:clientData/>
  </xdr:twoCellAnchor>
  <xdr:twoCellAnchor>
    <xdr:from>
      <xdr:col>2</xdr:col>
      <xdr:colOff>171450</xdr:colOff>
      <xdr:row>25</xdr:row>
      <xdr:rowOff>104775</xdr:rowOff>
    </xdr:from>
    <xdr:to>
      <xdr:col>2</xdr:col>
      <xdr:colOff>619125</xdr:colOff>
      <xdr:row>27</xdr:row>
      <xdr:rowOff>57150</xdr:rowOff>
    </xdr:to>
    <xdr:sp macro="[0]!Feuil1.Essai_S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4743450" y="1628775"/>
          <a:ext cx="447675" cy="333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OK</a:t>
          </a:r>
        </a:p>
      </xdr:txBody>
    </xdr:sp>
    <xdr:clientData/>
  </xdr:twoCellAnchor>
  <xdr:twoCellAnchor>
    <xdr:from>
      <xdr:col>2</xdr:col>
      <xdr:colOff>152400</xdr:colOff>
      <xdr:row>21</xdr:row>
      <xdr:rowOff>152400</xdr:rowOff>
    </xdr:from>
    <xdr:to>
      <xdr:col>2</xdr:col>
      <xdr:colOff>838200</xdr:colOff>
      <xdr:row>23</xdr:row>
      <xdr:rowOff>38100</xdr:rowOff>
    </xdr:to>
    <xdr:sp macro="[0]!Feuil1.Transfert_S" textlink="">
      <xdr:nvSpPr>
        <xdr:cNvPr id="4" name="Étoile à 5 branches 3"/>
        <xdr:cNvSpPr/>
      </xdr:nvSpPr>
      <xdr:spPr>
        <a:xfrm>
          <a:off x="3994150" y="5607050"/>
          <a:ext cx="685800" cy="514350"/>
        </a:xfrm>
        <a:prstGeom prst="star5">
          <a:avLst/>
        </a:prstGeom>
        <a:solidFill>
          <a:schemeClr val="accent4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107950</xdr:colOff>
      <xdr:row>4</xdr:row>
      <xdr:rowOff>133351</xdr:rowOff>
    </xdr:from>
    <xdr:to>
      <xdr:col>2</xdr:col>
      <xdr:colOff>781050</xdr:colOff>
      <xdr:row>6</xdr:row>
      <xdr:rowOff>6351</xdr:rowOff>
    </xdr:to>
    <xdr:sp macro="[0]!Feuil1.Transfert_E" textlink="">
      <xdr:nvSpPr>
        <xdr:cNvPr id="9" name="Étoile à 5 branches 8"/>
        <xdr:cNvSpPr/>
      </xdr:nvSpPr>
      <xdr:spPr>
        <a:xfrm>
          <a:off x="3949700" y="1600201"/>
          <a:ext cx="673100" cy="501650"/>
        </a:xfrm>
        <a:prstGeom prst="star5">
          <a:avLst/>
        </a:prstGeom>
        <a:solidFill>
          <a:schemeClr val="accent4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6350</xdr:colOff>
      <xdr:row>0</xdr:row>
      <xdr:rowOff>95250</xdr:rowOff>
    </xdr:from>
    <xdr:to>
      <xdr:col>7</xdr:col>
      <xdr:colOff>2940050</xdr:colOff>
      <xdr:row>13</xdr:row>
      <xdr:rowOff>0</xdr:rowOff>
    </xdr:to>
    <xdr:sp macro="" textlink="">
      <xdr:nvSpPr>
        <xdr:cNvPr id="6" name="ZoneTexte 5"/>
        <xdr:cNvSpPr txBox="1"/>
      </xdr:nvSpPr>
      <xdr:spPr>
        <a:xfrm>
          <a:off x="5626100" y="95250"/>
          <a:ext cx="5340350" cy="31369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/>
            <a:t>Mode opératoire: </a:t>
          </a:r>
          <a:r>
            <a:rPr lang="fr-FR" sz="1100">
              <a:solidFill>
                <a:schemeClr val="accent1"/>
              </a:solidFill>
            </a:rPr>
            <a:t>Saisie des entrées:</a:t>
          </a:r>
        </a:p>
        <a:p>
          <a:r>
            <a:rPr lang="fr-FR" sz="1100"/>
            <a:t>1.</a:t>
          </a:r>
          <a:r>
            <a:rPr lang="fr-FR" sz="1100" baseline="0"/>
            <a:t> Le produit n'existe pas.</a:t>
          </a:r>
        </a:p>
        <a:p>
          <a:r>
            <a:rPr lang="fr-FR" sz="1100" baseline="0"/>
            <a:t>    1.1- Le créer dans Stock Restant (en respectant les formules en colonnes B et C)</a:t>
          </a:r>
        </a:p>
        <a:p>
          <a:r>
            <a:rPr lang="fr-FR" sz="1100" baseline="0"/>
            <a:t>    1.2-Le créer dans Recap2 (2 colonnes, et respecter les formules en ligne 3) ainsi que les noms des lots. Seulement </a:t>
          </a:r>
          <a:r>
            <a:rPr lang="fr-FR" sz="1100" u="sng" baseline="0"/>
            <a:t>LOT 0</a:t>
          </a:r>
          <a:r>
            <a:rPr lang="fr-FR" sz="1100" baseline="0"/>
            <a:t> si produit à lot unique.</a:t>
          </a:r>
        </a:p>
        <a:p>
          <a:r>
            <a:rPr lang="fr-FR" sz="1100" baseline="0"/>
            <a:t>     1.3-Saisir en B4 le produit (liste déroulante), puis la quantité en B5.</a:t>
          </a:r>
        </a:p>
        <a:p>
          <a:r>
            <a:rPr lang="fr-FR" sz="1100" baseline="0"/>
            <a:t>         1.3.1- </a:t>
          </a:r>
          <a:r>
            <a:rPr lang="fr-FR" sz="1100" u="sng" baseline="0"/>
            <a:t>Lot unique </a:t>
          </a:r>
          <a:r>
            <a:rPr lang="fr-FR" sz="1100" baseline="0"/>
            <a:t>: Ne pas saisir de N° lot, puis renseigner le nom  (liste déroulante).</a:t>
          </a:r>
        </a:p>
        <a:p>
          <a:r>
            <a:rPr lang="fr-FR" sz="1100" baseline="0"/>
            <a:t>         1.3.2- </a:t>
          </a:r>
          <a:r>
            <a:rPr lang="fr-FR" sz="1100" u="sng" baseline="0"/>
            <a:t>Multi lots</a:t>
          </a:r>
          <a:r>
            <a:rPr lang="fr-FR" sz="1100" baseline="0"/>
            <a:t>: saisir le N° de lot avec la liste déroulante , </a:t>
          </a:r>
          <a:r>
            <a:rPr lang="fr-FR" sz="1100" u="sng" baseline="0">
              <a:solidFill>
                <a:srgbClr val="FF0000"/>
              </a:solidFill>
            </a:rPr>
            <a:t>après avoir cliquer sur l'étoile jaune </a:t>
          </a:r>
          <a:r>
            <a:rPr lang="fr-FR" sz="1100" baseline="0"/>
            <a:t>(seuls les lots de ce produit sont possibles). Puis renseigner le nom (liste déroulante).</a:t>
          </a:r>
        </a:p>
        <a:p>
          <a:r>
            <a:rPr lang="fr-FR" sz="1100" baseline="0"/>
            <a:t>    1.4- Cliquer sur OK pour valider la saisie</a:t>
          </a:r>
        </a:p>
        <a:p>
          <a:r>
            <a:rPr lang="fr-FR" sz="1100" baseline="0"/>
            <a:t> 2. Le produit existe avec un lot.</a:t>
          </a:r>
        </a:p>
        <a:p>
          <a:r>
            <a:rPr lang="fr-FR" sz="1100" baseline="0"/>
            <a:t>     2.1-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Saisir en B4 le produit (liste déroulante), puis la quantité en B5</a:t>
          </a: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2.1.1- </a:t>
          </a:r>
          <a:r>
            <a:rPr lang="fr-FR" sz="1100" u="sng" baseline="0">
              <a:solidFill>
                <a:schemeClr val="dk1"/>
              </a:solidFill>
              <a:latin typeface="+mn-lt"/>
              <a:ea typeface="+mn-ea"/>
              <a:cs typeface="+mn-cs"/>
            </a:rPr>
            <a:t>Produit à lot unique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: la ligne 6 se noircit. Renseigner le nom en B7. Cliquer sur OK.</a:t>
          </a: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2.1.1- </a:t>
          </a:r>
          <a:r>
            <a:rPr lang="fr-FR" sz="1100" u="sng" baseline="0">
              <a:solidFill>
                <a:schemeClr val="dk1"/>
              </a:solidFill>
              <a:latin typeface="+mn-lt"/>
              <a:ea typeface="+mn-ea"/>
              <a:cs typeface="+mn-cs"/>
            </a:rPr>
            <a:t>Produit multi lots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: choisir le N° de Lot (liste déroulante) </a:t>
          </a:r>
          <a:r>
            <a:rPr lang="fr-FR" sz="1100" u="sng" baseline="0">
              <a:solidFill>
                <a:srgbClr val="FF0000"/>
              </a:solidFill>
              <a:latin typeface="+mn-lt"/>
              <a:ea typeface="+mn-ea"/>
              <a:cs typeface="+mn-cs"/>
            </a:rPr>
            <a:t>après avoir cliquer sur l'étoile jaune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. Puis renseigner le nom en B7.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4</xdr:col>
      <xdr:colOff>6350</xdr:colOff>
      <xdr:row>19</xdr:row>
      <xdr:rowOff>184150</xdr:rowOff>
    </xdr:from>
    <xdr:to>
      <xdr:col>7</xdr:col>
      <xdr:colOff>2857500</xdr:colOff>
      <xdr:row>27</xdr:row>
      <xdr:rowOff>76200</xdr:rowOff>
    </xdr:to>
    <xdr:sp macro="" textlink="">
      <xdr:nvSpPr>
        <xdr:cNvPr id="7" name="ZoneTexte 6"/>
        <xdr:cNvSpPr txBox="1"/>
      </xdr:nvSpPr>
      <xdr:spPr>
        <a:xfrm>
          <a:off x="5626100" y="5003800"/>
          <a:ext cx="5257800" cy="217805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/>
            <a:t>Mode opératoire:  </a:t>
          </a:r>
          <a:r>
            <a:rPr lang="fr-FR" sz="1100">
              <a:solidFill>
                <a:srgbClr val="FF0000"/>
              </a:solidFill>
            </a:rPr>
            <a:t>Saisie des sorties</a:t>
          </a:r>
        </a:p>
        <a:p>
          <a:r>
            <a:rPr lang="fr-FR" sz="1100">
              <a:solidFill>
                <a:sysClr val="windowText" lastClr="000000"/>
              </a:solidFill>
            </a:rPr>
            <a:t>1- Saisir</a:t>
          </a:r>
          <a:r>
            <a:rPr lang="fr-FR" sz="1100" baseline="0">
              <a:solidFill>
                <a:sysClr val="windowText" lastClr="000000"/>
              </a:solidFill>
            </a:rPr>
            <a:t> le produit (liste déroulante). Puis la quantité.</a:t>
          </a:r>
        </a:p>
        <a:p>
          <a:r>
            <a:rPr lang="fr-FR" sz="1100" baseline="0">
              <a:solidFill>
                <a:sysClr val="windowText" lastClr="000000"/>
              </a:solidFill>
            </a:rPr>
            <a:t>    1.1- </a:t>
          </a:r>
          <a:r>
            <a:rPr lang="fr-FR" sz="1100" u="sng" baseline="0">
              <a:solidFill>
                <a:sysClr val="windowText" lastClr="000000"/>
              </a:solidFill>
            </a:rPr>
            <a:t>Produit à lot unique</a:t>
          </a:r>
          <a:r>
            <a:rPr lang="fr-FR" sz="1100" baseline="0">
              <a:solidFill>
                <a:sysClr val="windowText" lastClr="000000"/>
              </a:solidFill>
            </a:rPr>
            <a:t>: la ligne 23 se noircit. Renseigner le nom en B24 (liste déroulante). Le stock disponible apparait en B27.</a:t>
          </a:r>
        </a:p>
        <a:p>
          <a:r>
            <a:rPr lang="fr-FR" sz="1100" baseline="0">
              <a:solidFill>
                <a:sysClr val="windowText" lastClr="000000"/>
              </a:solidFill>
            </a:rPr>
            <a:t>       1.1.1- cliquer sur OK. Un message d'erreur apparait si la quantité saisie est supérieure au stock du produit. Dans ce cas, rectifiez  la quantité.</a:t>
          </a:r>
        </a:p>
        <a:p>
          <a:r>
            <a:rPr lang="fr-FR" sz="1100" baseline="0">
              <a:solidFill>
                <a:sysClr val="windowText" lastClr="000000"/>
              </a:solidFill>
            </a:rPr>
            <a:t>     1.2- </a:t>
          </a:r>
          <a:r>
            <a:rPr lang="fr-FR" sz="1100" u="sng" baseline="0">
              <a:solidFill>
                <a:sysClr val="windowText" lastClr="000000"/>
              </a:solidFill>
            </a:rPr>
            <a:t>Produit multi lots</a:t>
          </a:r>
          <a:r>
            <a:rPr lang="fr-FR" sz="1100" baseline="0">
              <a:solidFill>
                <a:sysClr val="windowText" lastClr="000000"/>
              </a:solidFill>
            </a:rPr>
            <a:t>: Saisir le N° de lot (liste déroulante), </a:t>
          </a:r>
          <a:r>
            <a:rPr lang="fr-FR" sz="1100" u="sng" baseline="0">
              <a:solidFill>
                <a:srgbClr val="FF0000"/>
              </a:solidFill>
            </a:rPr>
            <a:t>après avoir cliquer sur l'étoile jaune</a:t>
          </a:r>
          <a:r>
            <a:rPr lang="fr-FR" sz="1100" baseline="0">
              <a:solidFill>
                <a:sysClr val="windowText" lastClr="000000"/>
              </a:solidFill>
            </a:rPr>
            <a:t>. Le stock disponible apparait en B27. Puis renseigner le nom en B24.</a:t>
          </a:r>
        </a:p>
        <a:p>
          <a:r>
            <a:rPr lang="fr-FR" sz="1100" baseline="0">
              <a:solidFill>
                <a:sysClr val="windowText" lastClr="000000"/>
              </a:solidFill>
            </a:rPr>
            <a:t>       1.2.3- Cliquer sur OK .Un message d'erreur signale si la quantité saisie est supérieure au stock du lot choisi. Dans ce cas, rectifiez la quantité.</a:t>
          </a:r>
        </a:p>
      </xdr:txBody>
    </xdr:sp>
    <xdr:clientData/>
  </xdr:twoCellAnchor>
  <xdr:twoCellAnchor>
    <xdr:from>
      <xdr:col>2</xdr:col>
      <xdr:colOff>25400</xdr:colOff>
      <xdr:row>12</xdr:row>
      <xdr:rowOff>50800</xdr:rowOff>
    </xdr:from>
    <xdr:to>
      <xdr:col>3</xdr:col>
      <xdr:colOff>19050</xdr:colOff>
      <xdr:row>16</xdr:row>
      <xdr:rowOff>57150</xdr:rowOff>
    </xdr:to>
    <xdr:sp macro="[0]!Feuil1.Ajout_Lot" textlink="">
      <xdr:nvSpPr>
        <xdr:cNvPr id="8" name="Rectangle à coins arrondis 7"/>
        <xdr:cNvSpPr/>
      </xdr:nvSpPr>
      <xdr:spPr>
        <a:xfrm>
          <a:off x="3867150" y="3219450"/>
          <a:ext cx="1492250" cy="609600"/>
        </a:xfrm>
        <a:prstGeom prst="roundRect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CLIQUER ICI avant de valider votre saisie.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13</xdr:row>
      <xdr:rowOff>0</xdr:rowOff>
    </xdr:from>
    <xdr:to>
      <xdr:col>7</xdr:col>
      <xdr:colOff>139700</xdr:colOff>
      <xdr:row>16</xdr:row>
      <xdr:rowOff>88900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D24E70C5-B0D4-E44B-B825-70F0878AF99F}"/>
            </a:ext>
          </a:extLst>
        </xdr:cNvPr>
        <xdr:cNvSpPr/>
      </xdr:nvSpPr>
      <xdr:spPr>
        <a:xfrm>
          <a:off x="3302000" y="3200400"/>
          <a:ext cx="2616200" cy="698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/>
            <a:t>NOM</a:t>
          </a:r>
          <a:r>
            <a:rPr lang="fr-FR" sz="1100" baseline="0"/>
            <a:t> DES PRODUITS REPRIS EN PAGE 1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692151</xdr:colOff>
      <xdr:row>1</xdr:row>
      <xdr:rowOff>38100</xdr:rowOff>
    </xdr:from>
    <xdr:to>
      <xdr:col>7</xdr:col>
      <xdr:colOff>285750</xdr:colOff>
      <xdr:row>11</xdr:row>
      <xdr:rowOff>139700</xdr:rowOff>
    </xdr:to>
    <xdr:cxnSp macro="">
      <xdr:nvCxnSpPr>
        <xdr:cNvPr id="3" name="Connecteur droit avec flèche 2"/>
        <xdr:cNvCxnSpPr/>
      </xdr:nvCxnSpPr>
      <xdr:spPr>
        <a:xfrm rot="16200000" flipV="1">
          <a:off x="4632326" y="1044575"/>
          <a:ext cx="2127250" cy="482599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355600</xdr:colOff>
      <xdr:row>2</xdr:row>
      <xdr:rowOff>0</xdr:rowOff>
    </xdr:from>
    <xdr:to>
      <xdr:col>26</xdr:col>
      <xdr:colOff>171450</xdr:colOff>
      <xdr:row>11</xdr:row>
      <xdr:rowOff>152400</xdr:rowOff>
    </xdr:to>
    <xdr:cxnSp macro="">
      <xdr:nvCxnSpPr>
        <xdr:cNvPr id="9" name="Connecteur droit avec flèche 8"/>
        <xdr:cNvCxnSpPr/>
      </xdr:nvCxnSpPr>
      <xdr:spPr>
        <a:xfrm flipV="1">
          <a:off x="6007100" y="368300"/>
          <a:ext cx="15017750" cy="199390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2" displayName="Tableau2" ref="A2:F40" totalsRowShown="0" headerRowDxfId="39" dataDxfId="38">
  <autoFilter ref="A2:F40"/>
  <tableColumns count="6">
    <tableColumn id="1" name="Date" dataDxfId="37"/>
    <tableColumn id="2" name="Produits" dataDxfId="36"/>
    <tableColumn id="3" name="Entrées" dataDxfId="35"/>
    <tableColumn id="4" name="Sorties" dataDxfId="34"/>
    <tableColumn id="5" name="lot" dataDxfId="33"/>
    <tableColumn id="6" name="Nom" dataDxfId="3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4" displayName="Tableau4" ref="A2:AB8" totalsRowShown="0" headerRowDxfId="31" headerRowBorderDxfId="30" tableBorderDxfId="29" totalsRowBorderDxfId="28">
  <autoFilter ref="A2:AB8">
    <filterColumn colId="26"/>
    <filterColumn colId="27"/>
  </autoFilter>
  <tableColumns count="28">
    <tableColumn id="1" name="DBP601" dataDxfId="27"/>
    <tableColumn id="2" name="Qté 1" dataDxfId="26">
      <calculatedColumnFormula>SUMPRODUCT((Tableau2[Produits]=$A$2)*(Tableau2[lot]=A3)*Tableau2[Entrées])-SUMPRODUCT((Tableau2[Produits]=$A$2)*(Tableau2[lot]=A3)*Tableau2[Sorties])</calculatedColumnFormula>
    </tableColumn>
    <tableColumn id="3" name="DBP601A" dataDxfId="25"/>
    <tableColumn id="4" name="Qté 2" dataDxfId="24">
      <calculatedColumnFormula>SUMPRODUCT((Tableau2[Produits]=$C$2)*(Tableau2[lot]=A3)*Tableau2[Entrées])-SUMPRODUCT((Tableau2[Produits]=$C$2)*(Tableau2[lot]=A3)*Tableau2[Sorties])</calculatedColumnFormula>
    </tableColumn>
    <tableColumn id="5" name="DBP 308TI" dataDxfId="23"/>
    <tableColumn id="6" name="Qté 3" dataDxfId="22">
      <calculatedColumnFormula>SUMPRODUCT((Tableau2[Produits]=$E$2)*(Tableau2[lot]=A3)*Tableau2[Entrées])-SUMPRODUCT((Tableau2[Produits]=$E$2)*(Tableau2[lot]=A3)*Tableau2[Sorties])</calculatedColumnFormula>
    </tableColumn>
    <tableColumn id="7" name="DBP 5000TI" dataDxfId="21"/>
    <tableColumn id="8" name="Qté 4" dataDxfId="20">
      <calculatedColumnFormula>SUMPRODUCT((Tableau2[Produits]=$G$2)*(Tableau2[lot]=A3)*Tableau2[Entrées])-SUMPRODUCT((Tableau2[Produits]=$G$2)*(Tableau2[lot]=A3)*Tableau2[Sorties])</calculatedColumnFormula>
    </tableColumn>
    <tableColumn id="9" name="DPB 1" dataDxfId="19"/>
    <tableColumn id="10" name="Qté 5" dataDxfId="18">
      <calculatedColumnFormula>SUMPRODUCT((Tableau2[Produits]=$I$2)*(Tableau2[lot]=A3)*Tableau2[Entrées])-SUMPRODUCT((Tableau2[Produits]=$I$2)*(Tableau2[lot]=A3)*Tableau2[Sorties])</calculatedColumnFormula>
    </tableColumn>
    <tableColumn id="11" name="DPB 2" dataDxfId="17"/>
    <tableColumn id="12" name="Qté 6" dataDxfId="16">
      <calculatedColumnFormula>SUMPRODUCT((Tableau2[Produits]=$K$2)*(Tableau2[lot]=A3)*Tableau2[Entrées])-SUMPRODUCT((Tableau2[Produits]=$K$2)*(Tableau2[lot]=A3)*Tableau2[Sorties])</calculatedColumnFormula>
    </tableColumn>
    <tableColumn id="13" name="DPB 3" dataDxfId="15"/>
    <tableColumn id="14" name="Qté 7" dataDxfId="14">
      <calculatedColumnFormula>SUMPRODUCT((Tableau2[Produits]=$M$2)*(Tableau2[lot]=A3)*Tableau2[Entrées])-SUMPRODUCT((Tableau2[Produits]=$M$2)*(Tableau2[lot]=A3)*Tableau2[Sorties])</calculatedColumnFormula>
    </tableColumn>
    <tableColumn id="15" name="DPB 4" dataDxfId="13"/>
    <tableColumn id="16" name="Qté 8" dataDxfId="12">
      <calculatedColumnFormula>SUMPRODUCT((Tableau2[Produits]=$O$2)*(Tableau2[lot]=A3)*Tableau2[Entrées])-SUMPRODUCT((Tableau2[Produits]=$O$2)*(Tableau2[lot]=A3)*Tableau2[Sorties])</calculatedColumnFormula>
    </tableColumn>
    <tableColumn id="17" name="DPB 5" dataDxfId="11"/>
    <tableColumn id="18" name="Qté 9" dataDxfId="10">
      <calculatedColumnFormula>SUMPRODUCT((Tableau2[Produits]=$Q$2)*(Tableau2[lot]=A3)*Tableau2[Entrées])-SUMPRODUCT((Tableau2[Produits]=$Q$2)*(Tableau2[lot]=A3)*Tableau2[Sorties])</calculatedColumnFormula>
    </tableColumn>
    <tableColumn id="19" name="DPB 6" dataDxfId="9"/>
    <tableColumn id="20" name="Qté 10" dataDxfId="8">
      <calculatedColumnFormula>SUMPRODUCT((Tableau2[Produits]=$S$2)*(Tableau2[lot]=A3)*Tableau2[Entrées])-SUMPRODUCT((Tableau2[Produits]=$S$2)*(Tableau2[lot]=A3)*Tableau2[Sorties])</calculatedColumnFormula>
    </tableColumn>
    <tableColumn id="21" name="DPB 7" dataDxfId="7"/>
    <tableColumn id="22" name="Qté 11" dataDxfId="6">
      <calculatedColumnFormula>SUMPRODUCT((Tableau2[Produits]=$U$2)*(Tableau2[lot]=A3)*Tableau2[Entrées])-SUMPRODUCT((Tableau2[Produits]=$U$2)*(Tableau2[lot]=A3)*Tableau2[Sorties])</calculatedColumnFormula>
    </tableColumn>
    <tableColumn id="23" name="DPB 8" dataDxfId="5"/>
    <tableColumn id="24" name="Qté 12" dataDxfId="4">
      <calculatedColumnFormula>SUMPRODUCT((Tableau2[Produits]=$W$2)*(Tableau2[lot]=A3)*Tableau2[Entrées])-SUMPRODUCT((Tableau2[Produits]=$W$2)*(Tableau2[lot]=A3)*Tableau2[Sorties])</calculatedColumnFormula>
    </tableColumn>
    <tableColumn id="25" name="DPB 9" dataDxfId="3"/>
    <tableColumn id="26" name="Qté 13" dataDxfId="2">
      <calculatedColumnFormula>SUMPRODUCT((Tableau2[Produits]=$Y$2)*(Tableau2[lot]=A3)*Tableau2[Entrées])-SUMPRODUCT((Tableau2[Produits]=$Y$2)*(Tableau2[lot]=A3)*Tableau2[Sorties])</calculatedColumnFormula>
    </tableColumn>
    <tableColumn id="27" name="DPB 10" dataDxfId="1"/>
    <tableColumn id="28" name="Qté 14" dataDxfId="0">
      <calculatedColumnFormula>IF(Tableau4[[#This Row],[DPB 10]]="",0,SUMPRODUCT((Tableau2[Produits]=$AA$2)*(Tableau2[lot]=AA3)*Tableau2[Entrées])-SUMPRODUCT((Tableau2[Produits]=$AA$2)*(Tableau2[lot]=AA3)*Tableau2[Sorties]))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Z200"/>
  <sheetViews>
    <sheetView tabSelected="1" workbookViewId="0">
      <selection activeCell="E18" sqref="E18"/>
    </sheetView>
  </sheetViews>
  <sheetFormatPr baseColWidth="10" defaultColWidth="11.453125" defaultRowHeight="14.5"/>
  <cols>
    <col min="1" max="1" width="30.54296875" style="1" customWidth="1"/>
    <col min="2" max="2" width="24.453125" style="1" customWidth="1"/>
    <col min="3" max="3" width="21.453125" style="1" customWidth="1"/>
    <col min="4" max="4" width="7.26953125" style="1" customWidth="1"/>
    <col min="5" max="6" width="13.453125" style="1" customWidth="1"/>
    <col min="7" max="7" width="7.54296875" style="1" customWidth="1"/>
    <col min="8" max="8" width="49.7265625" style="1" customWidth="1"/>
    <col min="9" max="12" width="11.453125" style="1"/>
    <col min="13" max="13" width="9.453125" style="1" customWidth="1"/>
    <col min="14" max="14" width="11.453125" style="1"/>
    <col min="15" max="15" width="13.453125" style="1" customWidth="1"/>
    <col min="16" max="16384" width="11.453125" style="1"/>
  </cols>
  <sheetData>
    <row r="1" spans="1:26" ht="51" customHeight="1">
      <c r="A1" s="52" t="s">
        <v>10</v>
      </c>
      <c r="B1" s="52"/>
      <c r="C1" s="52"/>
      <c r="F1"/>
      <c r="G1"/>
      <c r="H1" s="20"/>
      <c r="Z1" s="1" t="s">
        <v>60</v>
      </c>
    </row>
    <row r="2" spans="1:26">
      <c r="A2" s="2"/>
      <c r="B2" s="2"/>
      <c r="C2" s="27">
        <f>SUMPRODUCT((RECAP!A2:Z2=B4)*COLUMN(RECAP!A2:Z2))</f>
        <v>0</v>
      </c>
      <c r="H2"/>
      <c r="Z2" s="38" t="s">
        <v>24</v>
      </c>
    </row>
    <row r="3" spans="1:26" ht="25" customHeight="1">
      <c r="A3" s="3" t="s">
        <v>0</v>
      </c>
      <c r="B3" s="16">
        <f ca="1">TODAY()</f>
        <v>43782</v>
      </c>
      <c r="C3" s="27" t="e">
        <f>SUBSTITUTE(SUBSTITUTE(ADDRESS(1,C2),"$",""),"1","")</f>
        <v>#VALUE!</v>
      </c>
      <c r="H3"/>
      <c r="Z3" s="38" t="s">
        <v>25</v>
      </c>
    </row>
    <row r="4" spans="1:26" ht="25" customHeight="1">
      <c r="A4" s="3" t="s">
        <v>1</v>
      </c>
      <c r="B4" s="17"/>
      <c r="C4" s="27" t="str">
        <f>SUBSTITUTE(SUBSTITUTE(ADDRESS(1,C2+1),"$",""),"1","")</f>
        <v>A</v>
      </c>
      <c r="Z4" s="38" t="s">
        <v>56</v>
      </c>
    </row>
    <row r="5" spans="1:26" ht="25" customHeight="1">
      <c r="A5" s="3" t="s">
        <v>2</v>
      </c>
      <c r="B5" s="17"/>
      <c r="C5" s="2"/>
      <c r="Z5" s="38" t="s">
        <v>57</v>
      </c>
    </row>
    <row r="6" spans="1:26" ht="24.5" customHeight="1">
      <c r="A6" s="3" t="str">
        <f>IF(B4="","LOT",(IF(VLOOKUP(B4,'STOCK RESTANT'!A2:C100,3,FALSE)=0,"LOT","")))</f>
        <v>LOT</v>
      </c>
      <c r="B6" s="51"/>
      <c r="C6" s="28"/>
      <c r="Z6" s="38" t="s">
        <v>58</v>
      </c>
    </row>
    <row r="7" spans="1:26" ht="31" customHeight="1">
      <c r="A7" s="3" t="s">
        <v>12</v>
      </c>
      <c r="B7" s="18"/>
      <c r="C7" s="47" t="str">
        <f>IF(A6="","N° de Lot Interdit pour ce Produit.","")</f>
        <v/>
      </c>
      <c r="Z7" s="50"/>
    </row>
    <row r="8" spans="1:26">
      <c r="A8" s="2"/>
      <c r="B8" s="2"/>
      <c r="C8" s="2"/>
      <c r="J8" s="9"/>
      <c r="N8" s="9"/>
      <c r="Z8" s="50"/>
    </row>
    <row r="9" spans="1:26">
      <c r="A9" s="2"/>
      <c r="B9" s="2"/>
      <c r="C9" s="2"/>
      <c r="Z9" s="50"/>
    </row>
    <row r="10" spans="1:26">
      <c r="A10" s="2"/>
      <c r="B10" s="2"/>
      <c r="C10" s="2"/>
      <c r="Z10" s="50"/>
    </row>
    <row r="11" spans="1:26" ht="5.15" customHeight="1">
      <c r="Z11" s="50"/>
    </row>
    <row r="12" spans="1:26" ht="5.15" customHeight="1">
      <c r="Z12" s="50"/>
    </row>
    <row r="13" spans="1:26" ht="5.15" customHeight="1">
      <c r="Z13" s="50"/>
    </row>
    <row r="14" spans="1:26" ht="8" customHeight="1" thickBot="1">
      <c r="Z14" s="50"/>
    </row>
    <row r="15" spans="1:26" ht="25.5" customHeight="1" thickTop="1" thickBot="1">
      <c r="A15" s="1" t="s">
        <v>61</v>
      </c>
      <c r="B15" s="49"/>
      <c r="Z15" s="50"/>
    </row>
    <row r="16" spans="1:26" ht="9" customHeight="1" thickTop="1">
      <c r="Z16" s="50"/>
    </row>
    <row r="17" spans="1:26">
      <c r="Z17" s="50"/>
    </row>
    <row r="18" spans="1:26" ht="51" customHeight="1">
      <c r="A18" s="53" t="s">
        <v>11</v>
      </c>
      <c r="B18" s="53"/>
      <c r="C18" s="53"/>
      <c r="Z18" s="50"/>
    </row>
    <row r="19" spans="1:26">
      <c r="A19" s="2"/>
      <c r="B19" s="2"/>
      <c r="C19" s="15">
        <f>SUMPRODUCT((RECAP!A2:Z2=B21)*COLUMN(RECAP!A2:Z2))</f>
        <v>0</v>
      </c>
      <c r="E19"/>
      <c r="Z19"/>
    </row>
    <row r="20" spans="1:26" ht="25" customHeight="1">
      <c r="A20" s="3" t="s">
        <v>0</v>
      </c>
      <c r="B20" s="16">
        <f ca="1">TODAY()</f>
        <v>43782</v>
      </c>
      <c r="C20" s="15" t="e">
        <f>SUBSTITUTE(SUBSTITUTE(ADDRESS(1,C19),"$",""),"1","")</f>
        <v>#VALUE!</v>
      </c>
      <c r="F20" s="14"/>
      <c r="Z20"/>
    </row>
    <row r="21" spans="1:26" ht="25" customHeight="1">
      <c r="A21" s="3" t="s">
        <v>1</v>
      </c>
      <c r="B21" s="17"/>
      <c r="C21" s="27" t="str">
        <f>SUBSTITUTE(SUBSTITUTE(ADDRESS(1,C19+1),"$",""),"1","")</f>
        <v>A</v>
      </c>
      <c r="E21"/>
      <c r="Z21"/>
    </row>
    <row r="22" spans="1:26" ht="25" customHeight="1">
      <c r="A22" s="3" t="s">
        <v>2</v>
      </c>
      <c r="B22" s="17"/>
      <c r="C22" s="2"/>
      <c r="E22"/>
      <c r="Z22"/>
    </row>
    <row r="23" spans="1:26" ht="24.65" customHeight="1">
      <c r="A23" s="5" t="str">
        <f>IF(B21="","LOT",(IF(VLOOKUP(B21,'STOCK RESTANT'!A2:C100,3,FALSE)=0,"LOT","")))</f>
        <v>LOT</v>
      </c>
      <c r="B23" s="17"/>
      <c r="C23" s="2"/>
      <c r="E23"/>
      <c r="Z23"/>
    </row>
    <row r="24" spans="1:26" ht="29" customHeight="1">
      <c r="A24" s="5" t="s">
        <v>12</v>
      </c>
      <c r="B24" s="17"/>
      <c r="C24" s="47" t="str">
        <f>IF(A23="","N° de Lot Interdit pour ce Produit.","")</f>
        <v/>
      </c>
      <c r="E24"/>
      <c r="Z24"/>
    </row>
    <row r="25" spans="1:26">
      <c r="A25" s="6"/>
      <c r="B25" s="6"/>
      <c r="C25" s="2"/>
      <c r="E25"/>
      <c r="Z25"/>
    </row>
    <row r="26" spans="1:26">
      <c r="A26" s="3"/>
      <c r="B26" s="6" t="s">
        <v>3</v>
      </c>
      <c r="C26" s="2"/>
      <c r="E26"/>
      <c r="Z26"/>
    </row>
    <row r="27" spans="1:26" ht="22.5" customHeight="1">
      <c r="A27" s="3" t="str">
        <f>IF(A23="","STOCK DISPO",IF(B23="","STOCK DISPO","STOCK DISPO " &amp; B23))</f>
        <v>STOCK DISPO</v>
      </c>
      <c r="B27" s="31" t="str">
        <f>IFERROR(IF(A23="",VLOOKUP(B21,'STOCK RESTANT'!A2:B28,2,FALSE),IF(B23&lt;&gt;"",VLOOKUP(B23,Tableau4[],colx+1,FALSE),VLOOKUP(B21,'STOCK RESTANT'!A2:B28,2,FALSE))),"")</f>
        <v/>
      </c>
      <c r="C27" s="2"/>
      <c r="E27"/>
      <c r="Z27"/>
    </row>
    <row r="28" spans="1:26">
      <c r="A28" s="2"/>
      <c r="B28" s="15">
        <f>SUMPRODUCT((Tableau4[#Headers]=B21)*COLUMN(Tableau4[#Headers]))</f>
        <v>0</v>
      </c>
      <c r="C28" s="2"/>
      <c r="E28"/>
      <c r="J28" s="9"/>
      <c r="Z28"/>
    </row>
    <row r="29" spans="1:26">
      <c r="E29"/>
      <c r="J29" s="9"/>
      <c r="N29" s="9"/>
      <c r="Z29"/>
    </row>
    <row r="30" spans="1:26">
      <c r="E30"/>
      <c r="J30" s="9"/>
      <c r="Z30"/>
    </row>
    <row r="31" spans="1:26">
      <c r="E31"/>
      <c r="J31" s="9"/>
      <c r="Z31"/>
    </row>
    <row r="32" spans="1:26">
      <c r="E32"/>
      <c r="J32" s="9"/>
      <c r="Z32"/>
    </row>
    <row r="33" spans="5:26">
      <c r="E33"/>
      <c r="Z33"/>
    </row>
    <row r="34" spans="5:26">
      <c r="E34"/>
      <c r="Z34"/>
    </row>
    <row r="35" spans="5:26">
      <c r="E35"/>
      <c r="Z35"/>
    </row>
    <row r="36" spans="5:26">
      <c r="E36"/>
      <c r="Z36"/>
    </row>
    <row r="37" spans="5:26">
      <c r="E37"/>
      <c r="Z37"/>
    </row>
    <row r="38" spans="5:26">
      <c r="E38"/>
      <c r="Z38"/>
    </row>
    <row r="39" spans="5:26">
      <c r="E39"/>
      <c r="Z39"/>
    </row>
    <row r="40" spans="5:26">
      <c r="E40"/>
      <c r="Z40"/>
    </row>
    <row r="41" spans="5:26">
      <c r="Z41"/>
    </row>
    <row r="42" spans="5:26">
      <c r="Z42"/>
    </row>
    <row r="43" spans="5:26">
      <c r="Z43"/>
    </row>
    <row r="44" spans="5:26">
      <c r="Z44"/>
    </row>
    <row r="45" spans="5:26">
      <c r="Z45"/>
    </row>
    <row r="46" spans="5:26">
      <c r="Z46"/>
    </row>
    <row r="47" spans="5:26">
      <c r="Z47"/>
    </row>
    <row r="48" spans="5:26">
      <c r="Z48"/>
    </row>
    <row r="49" spans="26:26">
      <c r="Z49"/>
    </row>
    <row r="50" spans="26:26">
      <c r="Z50"/>
    </row>
    <row r="51" spans="26:26">
      <c r="Z51"/>
    </row>
    <row r="52" spans="26:26">
      <c r="Z52"/>
    </row>
    <row r="53" spans="26:26">
      <c r="Z53"/>
    </row>
    <row r="54" spans="26:26">
      <c r="Z54"/>
    </row>
    <row r="55" spans="26:26">
      <c r="Z55"/>
    </row>
    <row r="56" spans="26:26">
      <c r="Z56"/>
    </row>
    <row r="57" spans="26:26">
      <c r="Z57"/>
    </row>
    <row r="58" spans="26:26">
      <c r="Z58"/>
    </row>
    <row r="59" spans="26:26">
      <c r="Z59"/>
    </row>
    <row r="60" spans="26:26">
      <c r="Z60"/>
    </row>
    <row r="61" spans="26:26">
      <c r="Z61"/>
    </row>
    <row r="62" spans="26:26">
      <c r="Z62"/>
    </row>
    <row r="63" spans="26:26">
      <c r="Z63"/>
    </row>
    <row r="64" spans="26:26">
      <c r="Z64"/>
    </row>
    <row r="65" spans="26:26">
      <c r="Z65"/>
    </row>
    <row r="66" spans="26:26">
      <c r="Z66"/>
    </row>
    <row r="67" spans="26:26">
      <c r="Z67"/>
    </row>
    <row r="68" spans="26:26">
      <c r="Z68"/>
    </row>
    <row r="69" spans="26:26">
      <c r="Z69"/>
    </row>
    <row r="70" spans="26:26">
      <c r="Z70"/>
    </row>
    <row r="71" spans="26:26">
      <c r="Z71"/>
    </row>
    <row r="72" spans="26:26">
      <c r="Z72"/>
    </row>
    <row r="73" spans="26:26">
      <c r="Z73"/>
    </row>
    <row r="74" spans="26:26">
      <c r="Z74"/>
    </row>
    <row r="75" spans="26:26">
      <c r="Z75"/>
    </row>
    <row r="76" spans="26:26">
      <c r="Z76"/>
    </row>
    <row r="77" spans="26:26">
      <c r="Z77"/>
    </row>
    <row r="78" spans="26:26">
      <c r="Z78"/>
    </row>
    <row r="79" spans="26:26">
      <c r="Z79"/>
    </row>
    <row r="80" spans="26:26">
      <c r="Z80"/>
    </row>
    <row r="81" spans="26:26">
      <c r="Z81"/>
    </row>
    <row r="82" spans="26:26">
      <c r="Z82"/>
    </row>
    <row r="83" spans="26:26">
      <c r="Z83"/>
    </row>
    <row r="84" spans="26:26">
      <c r="Z84"/>
    </row>
    <row r="85" spans="26:26">
      <c r="Z85"/>
    </row>
    <row r="86" spans="26:26">
      <c r="Z86"/>
    </row>
    <row r="87" spans="26:26">
      <c r="Z87"/>
    </row>
    <row r="88" spans="26:26">
      <c r="Z88"/>
    </row>
    <row r="89" spans="26:26">
      <c r="Z89"/>
    </row>
    <row r="90" spans="26:26">
      <c r="Z90"/>
    </row>
    <row r="91" spans="26:26">
      <c r="Z91"/>
    </row>
    <row r="92" spans="26:26">
      <c r="Z92"/>
    </row>
    <row r="93" spans="26:26">
      <c r="Z93"/>
    </row>
    <row r="94" spans="26:26">
      <c r="Z94"/>
    </row>
    <row r="95" spans="26:26">
      <c r="Z95"/>
    </row>
    <row r="96" spans="26:26">
      <c r="Z96"/>
    </row>
    <row r="97" spans="1:26">
      <c r="Z97"/>
    </row>
    <row r="98" spans="1:26">
      <c r="Z98"/>
    </row>
    <row r="111" spans="1:26">
      <c r="A111" s="48"/>
    </row>
    <row r="112" spans="1:26">
      <c r="A112" s="48"/>
    </row>
    <row r="113" spans="1:1">
      <c r="A113" s="48"/>
    </row>
    <row r="114" spans="1:1">
      <c r="A114" s="48"/>
    </row>
    <row r="115" spans="1:1">
      <c r="A115" s="48"/>
    </row>
    <row r="116" spans="1:1">
      <c r="A116" s="48"/>
    </row>
    <row r="117" spans="1:1">
      <c r="A117" s="48"/>
    </row>
    <row r="118" spans="1:1">
      <c r="A118" s="48"/>
    </row>
    <row r="119" spans="1:1">
      <c r="A119" s="48"/>
    </row>
    <row r="120" spans="1:1">
      <c r="A120" s="48"/>
    </row>
    <row r="121" spans="1:1">
      <c r="A121" s="48"/>
    </row>
    <row r="122" spans="1:1">
      <c r="A122" s="48"/>
    </row>
    <row r="123" spans="1:1">
      <c r="A123" s="48"/>
    </row>
    <row r="124" spans="1:1">
      <c r="A124" s="48"/>
    </row>
    <row r="125" spans="1:1">
      <c r="A125" s="48"/>
    </row>
    <row r="126" spans="1:1">
      <c r="A126" s="48"/>
    </row>
    <row r="127" spans="1:1">
      <c r="A127" s="48"/>
    </row>
    <row r="128" spans="1:1">
      <c r="A128" s="48"/>
    </row>
    <row r="129" spans="1:1">
      <c r="A129" s="48"/>
    </row>
    <row r="130" spans="1:1">
      <c r="A130" s="48"/>
    </row>
    <row r="131" spans="1:1">
      <c r="A131" s="48"/>
    </row>
    <row r="132" spans="1:1">
      <c r="A132" s="48"/>
    </row>
    <row r="133" spans="1:1">
      <c r="A133" s="48"/>
    </row>
    <row r="134" spans="1:1">
      <c r="A134" s="48"/>
    </row>
    <row r="135" spans="1:1">
      <c r="A135" s="48"/>
    </row>
    <row r="136" spans="1:1">
      <c r="A136" s="48"/>
    </row>
    <row r="137" spans="1:1">
      <c r="A137" s="48"/>
    </row>
    <row r="138" spans="1:1">
      <c r="A138" s="48"/>
    </row>
    <row r="139" spans="1:1">
      <c r="A139" s="48"/>
    </row>
    <row r="140" spans="1:1">
      <c r="A140" s="48"/>
    </row>
    <row r="141" spans="1:1">
      <c r="A141" s="48"/>
    </row>
    <row r="142" spans="1:1">
      <c r="A142" s="48"/>
    </row>
    <row r="143" spans="1:1">
      <c r="A143" s="48"/>
    </row>
    <row r="144" spans="1:1">
      <c r="A144" s="48"/>
    </row>
    <row r="145" spans="1:1">
      <c r="A145" s="48"/>
    </row>
    <row r="146" spans="1:1">
      <c r="A146" s="48"/>
    </row>
    <row r="147" spans="1:1">
      <c r="A147" s="48"/>
    </row>
    <row r="148" spans="1:1">
      <c r="A148" s="48"/>
    </row>
    <row r="149" spans="1:1">
      <c r="A149" s="48"/>
    </row>
    <row r="150" spans="1:1">
      <c r="A150" s="48"/>
    </row>
    <row r="151" spans="1:1">
      <c r="A151" s="48"/>
    </row>
    <row r="152" spans="1:1">
      <c r="A152" s="48"/>
    </row>
    <row r="153" spans="1:1">
      <c r="A153" s="48"/>
    </row>
    <row r="154" spans="1:1">
      <c r="A154" s="48"/>
    </row>
    <row r="155" spans="1:1">
      <c r="A155" s="48"/>
    </row>
    <row r="156" spans="1:1">
      <c r="A156" s="48"/>
    </row>
    <row r="157" spans="1:1">
      <c r="A157" s="48"/>
    </row>
    <row r="158" spans="1:1">
      <c r="A158" s="48"/>
    </row>
    <row r="159" spans="1:1">
      <c r="A159" s="48"/>
    </row>
    <row r="160" spans="1:1">
      <c r="A160" s="48"/>
    </row>
    <row r="161" spans="1:1">
      <c r="A161" s="48"/>
    </row>
    <row r="162" spans="1:1">
      <c r="A162" s="48"/>
    </row>
    <row r="163" spans="1:1">
      <c r="A163" s="48"/>
    </row>
    <row r="164" spans="1:1">
      <c r="A164" s="48"/>
    </row>
    <row r="165" spans="1:1">
      <c r="A165" s="48"/>
    </row>
    <row r="166" spans="1:1">
      <c r="A166" s="48"/>
    </row>
    <row r="167" spans="1:1">
      <c r="A167" s="48"/>
    </row>
    <row r="168" spans="1:1">
      <c r="A168" s="48"/>
    </row>
    <row r="169" spans="1:1">
      <c r="A169" s="48"/>
    </row>
    <row r="170" spans="1:1">
      <c r="A170" s="48"/>
    </row>
    <row r="171" spans="1:1">
      <c r="A171" s="48"/>
    </row>
    <row r="172" spans="1:1">
      <c r="A172" s="48"/>
    </row>
    <row r="173" spans="1:1">
      <c r="A173" s="48"/>
    </row>
    <row r="174" spans="1:1">
      <c r="A174" s="48"/>
    </row>
    <row r="175" spans="1:1">
      <c r="A175" s="48"/>
    </row>
    <row r="176" spans="1:1">
      <c r="A176" s="48"/>
    </row>
    <row r="177" spans="1:1">
      <c r="A177" s="48"/>
    </row>
    <row r="178" spans="1:1">
      <c r="A178" s="48"/>
    </row>
    <row r="179" spans="1:1">
      <c r="A179" s="48"/>
    </row>
    <row r="180" spans="1:1">
      <c r="A180" s="48"/>
    </row>
    <row r="181" spans="1:1">
      <c r="A181" s="48"/>
    </row>
    <row r="182" spans="1:1">
      <c r="A182" s="48"/>
    </row>
    <row r="183" spans="1:1">
      <c r="A183" s="48"/>
    </row>
    <row r="184" spans="1:1">
      <c r="A184" s="48"/>
    </row>
    <row r="185" spans="1:1">
      <c r="A185" s="48"/>
    </row>
    <row r="186" spans="1:1">
      <c r="A186" s="48"/>
    </row>
    <row r="187" spans="1:1">
      <c r="A187" s="48"/>
    </row>
    <row r="188" spans="1:1">
      <c r="A188" s="48"/>
    </row>
    <row r="189" spans="1:1">
      <c r="A189" s="48"/>
    </row>
    <row r="190" spans="1:1">
      <c r="A190" s="48"/>
    </row>
    <row r="191" spans="1:1">
      <c r="A191" s="48"/>
    </row>
    <row r="192" spans="1:1">
      <c r="A192" s="48"/>
    </row>
    <row r="193" spans="1:1">
      <c r="A193" s="48"/>
    </row>
    <row r="194" spans="1:1">
      <c r="A194" s="48"/>
    </row>
    <row r="195" spans="1:1">
      <c r="A195" s="48"/>
    </row>
    <row r="196" spans="1:1">
      <c r="A196" s="48"/>
    </row>
    <row r="197" spans="1:1">
      <c r="A197" s="23"/>
    </row>
    <row r="198" spans="1:1">
      <c r="A198" s="23"/>
    </row>
    <row r="199" spans="1:1">
      <c r="A199" s="23"/>
    </row>
    <row r="200" spans="1:1">
      <c r="A200" s="23"/>
    </row>
  </sheetData>
  <mergeCells count="2">
    <mergeCell ref="A1:C1"/>
    <mergeCell ref="A18:C18"/>
  </mergeCells>
  <phoneticPr fontId="4" type="noConversion"/>
  <conditionalFormatting sqref="B6">
    <cfRule type="expression" dxfId="41" priority="2">
      <formula>$A$6=""</formula>
    </cfRule>
  </conditionalFormatting>
  <conditionalFormatting sqref="B23">
    <cfRule type="expression" dxfId="40" priority="1">
      <formula>$A$23=""</formula>
    </cfRule>
  </conditionalFormatting>
  <dataValidations count="4">
    <dataValidation type="list" allowBlank="1" showInputMessage="1" showErrorMessage="1" sqref="B4 B21">
      <formula1>Produits</formula1>
    </dataValidation>
    <dataValidation type="list" allowBlank="1" showInputMessage="1" showErrorMessage="1" sqref="B7 B24">
      <formula1>Noms</formula1>
    </dataValidation>
    <dataValidation type="list" allowBlank="1" showInputMessage="1" showErrorMessage="1" errorTitle="N° Lot incorrect" error="Ce N° de lot n'existe pas pour ce Produit.&#10;Si vous voulez ajouter un nouveau Lot, voir ci-dessous en B15." sqref="B6">
      <formula1>Lots</formula1>
    </dataValidation>
    <dataValidation type="list" allowBlank="1" showInputMessage="1" showErrorMessage="1" errorTitle="N° de Lot incorrect." error="Vous ne pouvez utiliser que les Lots existant pour ce Produit," sqref="B23">
      <formula1>Lots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extLst xmlns:x14="http://schemas.microsoft.com/office/spreadsheetml/2009/9/main">
    <ext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NOMS!$A$2:$A$36</xm:f>
          </x14:formula1>
          <xm:sqref>B7</xm:sqref>
        </x14:dataValidation>
        <x14:dataValidation type="list" allowBlank="1" showInputMessage="1" showErrorMessage="1">
          <x14:formula1>
            <xm:f>'STOCK RESTANT'!$A$5:$A$17</xm:f>
          </x14:formula1>
          <xm:sqref>B21</xm:sqref>
        </x14:dataValidation>
        <x14:dataValidation type="list" allowBlank="1" showInputMessage="1" showErrorMessage="1">
          <x14:formula1>
            <xm:f>'STOCK RESTANT'!$A$5:$A$19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F40"/>
  <sheetViews>
    <sheetView workbookViewId="0">
      <selection activeCell="B42" sqref="B42"/>
    </sheetView>
  </sheetViews>
  <sheetFormatPr baseColWidth="10" defaultRowHeight="14.5"/>
  <cols>
    <col min="1" max="1" width="16.54296875" style="10" customWidth="1"/>
    <col min="2" max="2" width="27.54296875" style="10" customWidth="1"/>
    <col min="3" max="6" width="10.81640625" style="10"/>
  </cols>
  <sheetData>
    <row r="1" spans="1:6">
      <c r="A1" s="54" t="s">
        <v>18</v>
      </c>
      <c r="B1" s="54"/>
      <c r="C1" s="54"/>
      <c r="D1" s="54"/>
      <c r="E1" s="54"/>
      <c r="F1" s="54"/>
    </row>
    <row r="2" spans="1:6">
      <c r="A2" s="10" t="s">
        <v>19</v>
      </c>
      <c r="B2" s="10" t="s">
        <v>17</v>
      </c>
      <c r="C2" s="10" t="s">
        <v>20</v>
      </c>
      <c r="D2" s="10" t="s">
        <v>21</v>
      </c>
      <c r="E2" s="10" t="s">
        <v>22</v>
      </c>
      <c r="F2" s="10" t="s">
        <v>23</v>
      </c>
    </row>
    <row r="3" spans="1:6">
      <c r="A3" s="11">
        <v>43777</v>
      </c>
      <c r="B3" s="10" t="s">
        <v>5</v>
      </c>
      <c r="C3" s="10">
        <v>10</v>
      </c>
      <c r="E3" s="10" t="s">
        <v>24</v>
      </c>
      <c r="F3" s="10" t="s">
        <v>14</v>
      </c>
    </row>
    <row r="4" spans="1:6">
      <c r="A4" s="12">
        <v>43777</v>
      </c>
      <c r="B4" s="13" t="s">
        <v>4</v>
      </c>
      <c r="C4" s="13">
        <v>10</v>
      </c>
      <c r="D4" s="13"/>
      <c r="E4" s="13" t="s">
        <v>24</v>
      </c>
      <c r="F4" s="13" t="s">
        <v>14</v>
      </c>
    </row>
    <row r="5" spans="1:6">
      <c r="A5" s="12">
        <v>43777</v>
      </c>
      <c r="B5" s="13" t="s">
        <v>5</v>
      </c>
      <c r="C5" s="13"/>
      <c r="D5" s="13">
        <v>8</v>
      </c>
      <c r="E5" s="13" t="s">
        <v>24</v>
      </c>
      <c r="F5" s="13" t="s">
        <v>14</v>
      </c>
    </row>
    <row r="6" spans="1:6">
      <c r="A6" s="12">
        <v>43777</v>
      </c>
      <c r="B6" s="13" t="s">
        <v>4</v>
      </c>
      <c r="C6" s="13"/>
      <c r="D6" s="13">
        <v>2</v>
      </c>
      <c r="E6" s="13" t="s">
        <v>24</v>
      </c>
      <c r="F6" s="13" t="s">
        <v>14</v>
      </c>
    </row>
    <row r="7" spans="1:6">
      <c r="A7" s="12">
        <v>43778</v>
      </c>
      <c r="B7" s="13" t="s">
        <v>4</v>
      </c>
      <c r="C7" s="13"/>
      <c r="D7" s="13">
        <v>2</v>
      </c>
      <c r="E7" s="13" t="s">
        <v>24</v>
      </c>
      <c r="F7" s="13" t="s">
        <v>14</v>
      </c>
    </row>
    <row r="8" spans="1:6">
      <c r="A8" s="12">
        <v>43778</v>
      </c>
      <c r="B8" s="13" t="s">
        <v>5</v>
      </c>
      <c r="C8" s="13">
        <v>10</v>
      </c>
      <c r="D8" s="13"/>
      <c r="E8" s="13" t="s">
        <v>25</v>
      </c>
      <c r="F8" s="13" t="s">
        <v>15</v>
      </c>
    </row>
    <row r="9" spans="1:6">
      <c r="A9" s="12">
        <v>43778</v>
      </c>
      <c r="B9" s="13" t="s">
        <v>5</v>
      </c>
      <c r="C9" s="13"/>
      <c r="D9" s="13">
        <v>1</v>
      </c>
      <c r="E9" s="13" t="s">
        <v>25</v>
      </c>
      <c r="F9" s="13" t="s">
        <v>14</v>
      </c>
    </row>
    <row r="10" spans="1:6">
      <c r="A10" s="12">
        <v>43778</v>
      </c>
      <c r="B10" s="13" t="s">
        <v>5</v>
      </c>
      <c r="C10" s="13"/>
      <c r="D10" s="13">
        <v>1</v>
      </c>
      <c r="E10" s="13" t="s">
        <v>24</v>
      </c>
      <c r="F10" s="13" t="s">
        <v>14</v>
      </c>
    </row>
    <row r="11" spans="1:6">
      <c r="A11" s="12">
        <v>43779</v>
      </c>
      <c r="B11" s="13" t="s">
        <v>7</v>
      </c>
      <c r="C11" s="13">
        <v>10</v>
      </c>
      <c r="D11" s="13"/>
      <c r="E11" s="13" t="s">
        <v>52</v>
      </c>
      <c r="F11" s="13" t="s">
        <v>14</v>
      </c>
    </row>
    <row r="12" spans="1:6">
      <c r="A12" s="12">
        <v>43779</v>
      </c>
      <c r="B12" s="13" t="s">
        <v>7</v>
      </c>
      <c r="C12" s="13">
        <v>10</v>
      </c>
      <c r="D12" s="13"/>
      <c r="E12" s="13" t="s">
        <v>52</v>
      </c>
      <c r="F12" s="13" t="s">
        <v>14</v>
      </c>
    </row>
    <row r="13" spans="1:6">
      <c r="A13" s="12">
        <v>43779</v>
      </c>
      <c r="B13" s="13" t="s">
        <v>5</v>
      </c>
      <c r="C13" s="13">
        <v>10</v>
      </c>
      <c r="D13" s="13"/>
      <c r="E13" s="13" t="s">
        <v>24</v>
      </c>
      <c r="F13" s="13" t="s">
        <v>14</v>
      </c>
    </row>
    <row r="14" spans="1:6">
      <c r="A14" s="12">
        <v>43779</v>
      </c>
      <c r="B14" s="13" t="s">
        <v>5</v>
      </c>
      <c r="C14" s="13"/>
      <c r="D14" s="13">
        <v>10</v>
      </c>
      <c r="E14" s="13" t="s">
        <v>24</v>
      </c>
      <c r="F14" s="13" t="s">
        <v>14</v>
      </c>
    </row>
    <row r="15" spans="1:6">
      <c r="A15" s="11">
        <v>43780</v>
      </c>
      <c r="B15" s="21" t="s">
        <v>27</v>
      </c>
      <c r="C15" s="21">
        <v>100</v>
      </c>
      <c r="D15" s="21"/>
      <c r="E15" s="21" t="s">
        <v>24</v>
      </c>
      <c r="F15" s="21" t="s">
        <v>16</v>
      </c>
    </row>
    <row r="16" spans="1:6">
      <c r="A16" s="11">
        <v>43780</v>
      </c>
      <c r="B16" s="21" t="s">
        <v>27</v>
      </c>
      <c r="C16" s="21"/>
      <c r="D16" s="21">
        <v>10</v>
      </c>
      <c r="E16" s="21" t="s">
        <v>24</v>
      </c>
      <c r="F16" s="21" t="s">
        <v>14</v>
      </c>
    </row>
    <row r="17" spans="1:6">
      <c r="A17" s="11">
        <v>43780</v>
      </c>
      <c r="B17" s="21" t="s">
        <v>27</v>
      </c>
      <c r="C17" s="21"/>
      <c r="D17" s="21">
        <v>10</v>
      </c>
      <c r="E17" s="21" t="s">
        <v>24</v>
      </c>
      <c r="F17" s="21" t="s">
        <v>14</v>
      </c>
    </row>
    <row r="18" spans="1:6">
      <c r="A18" s="11">
        <v>43780</v>
      </c>
      <c r="B18" s="21" t="s">
        <v>27</v>
      </c>
      <c r="C18" s="21"/>
      <c r="D18" s="21">
        <v>10</v>
      </c>
      <c r="E18" s="21" t="s">
        <v>24</v>
      </c>
      <c r="F18" s="21" t="s">
        <v>14</v>
      </c>
    </row>
    <row r="19" spans="1:6">
      <c r="A19" s="11">
        <v>43780</v>
      </c>
      <c r="B19" s="24" t="s">
        <v>5</v>
      </c>
      <c r="C19" s="24">
        <v>1000</v>
      </c>
      <c r="D19" s="24"/>
      <c r="E19" s="24" t="s">
        <v>26</v>
      </c>
      <c r="F19" s="24" t="s">
        <v>16</v>
      </c>
    </row>
    <row r="20" spans="1:6">
      <c r="A20" s="11">
        <v>43780</v>
      </c>
      <c r="B20" s="24" t="s">
        <v>5</v>
      </c>
      <c r="C20" s="24"/>
      <c r="D20" s="24">
        <v>100</v>
      </c>
      <c r="E20" s="24" t="s">
        <v>26</v>
      </c>
      <c r="F20" s="24" t="s">
        <v>15</v>
      </c>
    </row>
    <row r="21" spans="1:6">
      <c r="A21" s="11">
        <v>43780</v>
      </c>
      <c r="B21" s="24" t="s">
        <v>5</v>
      </c>
      <c r="C21" s="24">
        <v>1500</v>
      </c>
      <c r="D21" s="24"/>
      <c r="E21" s="24" t="s">
        <v>26</v>
      </c>
      <c r="F21" s="24" t="s">
        <v>14</v>
      </c>
    </row>
    <row r="22" spans="1:6">
      <c r="A22" s="11">
        <v>43780</v>
      </c>
      <c r="B22" s="24" t="s">
        <v>27</v>
      </c>
      <c r="C22" s="24">
        <v>1000</v>
      </c>
      <c r="D22" s="24"/>
      <c r="E22" s="24" t="s">
        <v>24</v>
      </c>
      <c r="F22" s="24" t="s">
        <v>14</v>
      </c>
    </row>
    <row r="23" spans="1:6">
      <c r="A23" s="11">
        <v>43780</v>
      </c>
      <c r="B23" s="24" t="s">
        <v>27</v>
      </c>
      <c r="C23" s="24">
        <v>10</v>
      </c>
      <c r="D23" s="24"/>
      <c r="E23" s="24" t="s">
        <v>25</v>
      </c>
      <c r="F23" s="24" t="s">
        <v>15</v>
      </c>
    </row>
    <row r="24" spans="1:6">
      <c r="A24" s="11">
        <v>43780</v>
      </c>
      <c r="B24" s="24" t="s">
        <v>5</v>
      </c>
      <c r="C24" s="24">
        <v>20</v>
      </c>
      <c r="D24" s="24"/>
      <c r="E24" s="24" t="s">
        <v>25</v>
      </c>
      <c r="F24" s="24" t="s">
        <v>14</v>
      </c>
    </row>
    <row r="25" spans="1:6">
      <c r="A25" s="11">
        <v>43780</v>
      </c>
      <c r="B25" s="24" t="s">
        <v>27</v>
      </c>
      <c r="C25" s="24"/>
      <c r="D25" s="24">
        <v>200</v>
      </c>
      <c r="E25" s="24" t="s">
        <v>24</v>
      </c>
      <c r="F25" s="24" t="s">
        <v>14</v>
      </c>
    </row>
    <row r="26" spans="1:6">
      <c r="A26" s="11">
        <v>43780</v>
      </c>
      <c r="B26" s="24" t="s">
        <v>27</v>
      </c>
      <c r="C26" s="24">
        <v>50</v>
      </c>
      <c r="D26" s="24"/>
      <c r="E26" s="24" t="s">
        <v>25</v>
      </c>
      <c r="F26" s="24" t="s">
        <v>16</v>
      </c>
    </row>
    <row r="27" spans="1:6">
      <c r="A27" s="11">
        <v>43780</v>
      </c>
      <c r="B27" s="24" t="s">
        <v>27</v>
      </c>
      <c r="C27" s="24">
        <v>20</v>
      </c>
      <c r="D27" s="24"/>
      <c r="E27" s="24" t="s">
        <v>24</v>
      </c>
      <c r="F27" s="24" t="s">
        <v>14</v>
      </c>
    </row>
    <row r="28" spans="1:6">
      <c r="A28" s="11">
        <v>43780</v>
      </c>
      <c r="B28" s="26" t="s">
        <v>5</v>
      </c>
      <c r="C28" s="26">
        <v>100</v>
      </c>
      <c r="D28" s="26"/>
      <c r="E28" s="26" t="s">
        <v>50</v>
      </c>
      <c r="F28" s="26" t="s">
        <v>14</v>
      </c>
    </row>
    <row r="29" spans="1:6">
      <c r="A29" s="12">
        <v>43781</v>
      </c>
      <c r="B29" s="13" t="s">
        <v>7</v>
      </c>
      <c r="C29" s="13">
        <v>10</v>
      </c>
      <c r="D29" s="13"/>
      <c r="E29" s="13" t="s">
        <v>52</v>
      </c>
      <c r="F29" s="13" t="s">
        <v>14</v>
      </c>
    </row>
    <row r="30" spans="1:6">
      <c r="A30" s="12">
        <v>43781</v>
      </c>
      <c r="B30" s="13" t="s">
        <v>54</v>
      </c>
      <c r="C30" s="13">
        <v>1000</v>
      </c>
      <c r="D30" s="13"/>
      <c r="E30" s="13" t="s">
        <v>52</v>
      </c>
      <c r="F30" s="13" t="s">
        <v>16</v>
      </c>
    </row>
    <row r="31" spans="1:6">
      <c r="A31" s="12">
        <v>43781</v>
      </c>
      <c r="B31" s="13" t="s">
        <v>54</v>
      </c>
      <c r="C31" s="13">
        <v>1000</v>
      </c>
      <c r="D31" s="13"/>
      <c r="E31" s="13" t="s">
        <v>52</v>
      </c>
      <c r="F31" s="13" t="s">
        <v>16</v>
      </c>
    </row>
    <row r="32" spans="1:6">
      <c r="A32" s="12">
        <v>43781</v>
      </c>
      <c r="B32" s="13" t="s">
        <v>54</v>
      </c>
      <c r="C32" s="13"/>
      <c r="D32" s="13">
        <v>20</v>
      </c>
      <c r="E32" s="13" t="s">
        <v>52</v>
      </c>
      <c r="F32" s="13" t="s">
        <v>14</v>
      </c>
    </row>
    <row r="33" spans="1:6">
      <c r="A33" s="12">
        <v>43782</v>
      </c>
      <c r="B33" s="13" t="s">
        <v>27</v>
      </c>
      <c r="C33" s="13"/>
      <c r="D33" s="13">
        <v>890</v>
      </c>
      <c r="E33" s="13" t="s">
        <v>24</v>
      </c>
      <c r="F33" s="13" t="s">
        <v>14</v>
      </c>
    </row>
    <row r="34" spans="1:6">
      <c r="A34" s="12">
        <v>43782</v>
      </c>
      <c r="B34" s="13" t="s">
        <v>27</v>
      </c>
      <c r="C34" s="13"/>
      <c r="D34" s="13">
        <v>10</v>
      </c>
      <c r="E34" s="13" t="s">
        <v>25</v>
      </c>
      <c r="F34" s="13" t="s">
        <v>14</v>
      </c>
    </row>
    <row r="35" spans="1:6">
      <c r="A35" s="12">
        <v>43782</v>
      </c>
      <c r="B35" s="13" t="s">
        <v>27</v>
      </c>
      <c r="C35" s="13"/>
      <c r="D35" s="13">
        <v>10</v>
      </c>
      <c r="E35" s="13" t="s">
        <v>25</v>
      </c>
      <c r="F35" s="13" t="s">
        <v>14</v>
      </c>
    </row>
    <row r="36" spans="1:6">
      <c r="A36" s="12">
        <v>43782</v>
      </c>
      <c r="B36" s="13" t="s">
        <v>27</v>
      </c>
      <c r="C36" s="13"/>
      <c r="D36" s="13">
        <v>10</v>
      </c>
      <c r="E36" s="13" t="s">
        <v>25</v>
      </c>
      <c r="F36" s="13" t="s">
        <v>16</v>
      </c>
    </row>
    <row r="37" spans="1:6">
      <c r="A37" s="12">
        <v>43782</v>
      </c>
      <c r="B37" s="13" t="s">
        <v>27</v>
      </c>
      <c r="C37" s="13"/>
      <c r="D37" s="13">
        <v>10</v>
      </c>
      <c r="E37" s="13" t="s">
        <v>25</v>
      </c>
      <c r="F37" s="13" t="s">
        <v>16</v>
      </c>
    </row>
    <row r="38" spans="1:6">
      <c r="A38" s="12">
        <v>43782</v>
      </c>
      <c r="B38" s="13" t="s">
        <v>27</v>
      </c>
      <c r="C38" s="13"/>
      <c r="D38" s="13">
        <v>10</v>
      </c>
      <c r="E38" s="13" t="s">
        <v>25</v>
      </c>
      <c r="F38" s="13" t="s">
        <v>16</v>
      </c>
    </row>
    <row r="39" spans="1:6">
      <c r="A39" s="12">
        <v>43782</v>
      </c>
      <c r="B39" s="13" t="s">
        <v>27</v>
      </c>
      <c r="C39" s="13"/>
      <c r="D39" s="13">
        <v>10</v>
      </c>
      <c r="E39" s="13" t="s">
        <v>25</v>
      </c>
      <c r="F39" s="13" t="s">
        <v>15</v>
      </c>
    </row>
    <row r="40" spans="1:6">
      <c r="A40" s="12">
        <v>43782</v>
      </c>
      <c r="B40" s="13" t="s">
        <v>27</v>
      </c>
      <c r="C40" s="13">
        <v>1000</v>
      </c>
      <c r="D40" s="13"/>
      <c r="E40" s="13" t="s">
        <v>24</v>
      </c>
      <c r="F40" s="13" t="s">
        <v>14</v>
      </c>
    </row>
  </sheetData>
  <mergeCells count="1">
    <mergeCell ref="A1:F1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A5"/>
  <sheetViews>
    <sheetView workbookViewId="0">
      <selection activeCell="D10" sqref="D10"/>
    </sheetView>
  </sheetViews>
  <sheetFormatPr baseColWidth="10" defaultRowHeight="14.5"/>
  <sheetData>
    <row r="1" spans="1:1">
      <c r="A1" t="s">
        <v>13</v>
      </c>
    </row>
    <row r="2" spans="1:1">
      <c r="A2" t="s">
        <v>14</v>
      </c>
    </row>
    <row r="3" spans="1:1">
      <c r="A3" t="s">
        <v>15</v>
      </c>
    </row>
    <row r="4" spans="1:1">
      <c r="A4" t="s">
        <v>16</v>
      </c>
    </row>
    <row r="5" spans="1:1">
      <c r="A5" t="s">
        <v>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C15"/>
  <sheetViews>
    <sheetView workbookViewId="0">
      <selection activeCell="B2" sqref="B2"/>
    </sheetView>
  </sheetViews>
  <sheetFormatPr baseColWidth="10" defaultRowHeight="14.5"/>
  <cols>
    <col min="1" max="1" width="20.26953125" customWidth="1"/>
    <col min="2" max="2" width="13.453125" customWidth="1"/>
    <col min="3" max="3" width="15" customWidth="1"/>
  </cols>
  <sheetData>
    <row r="1" spans="1:3">
      <c r="A1" s="55" t="s">
        <v>8</v>
      </c>
      <c r="B1" s="55"/>
      <c r="C1" t="s">
        <v>48</v>
      </c>
    </row>
    <row r="2" spans="1:3">
      <c r="A2" s="4" t="s">
        <v>5</v>
      </c>
      <c r="B2" s="4">
        <f>SUM(Tableau4[Qté 1])</f>
        <v>2530</v>
      </c>
      <c r="C2">
        <f>RECAP!B$3</f>
        <v>0</v>
      </c>
    </row>
    <row r="3" spans="1:3">
      <c r="A3" s="8" t="s">
        <v>4</v>
      </c>
      <c r="B3" s="25">
        <f>SUM(Tableau4[Qté 2])</f>
        <v>6</v>
      </c>
      <c r="C3">
        <f>RECAP!D$3</f>
        <v>0</v>
      </c>
    </row>
    <row r="4" spans="1:3">
      <c r="A4" s="7" t="s">
        <v>6</v>
      </c>
      <c r="B4" s="25">
        <f>SUM(Tableau4[Qté 3])</f>
        <v>0</v>
      </c>
      <c r="C4">
        <f>RECAP!F$3</f>
        <v>0</v>
      </c>
    </row>
    <row r="5" spans="1:3">
      <c r="A5" s="7" t="s">
        <v>7</v>
      </c>
      <c r="B5" s="25">
        <f>SUM(Tableau4[Qté 4])</f>
        <v>30</v>
      </c>
      <c r="C5">
        <f>RECAP!H$3</f>
        <v>30</v>
      </c>
    </row>
    <row r="6" spans="1:3">
      <c r="A6" s="19" t="s">
        <v>27</v>
      </c>
      <c r="B6" s="25">
        <f>SUM(Tableau4[Qté 5])</f>
        <v>1000</v>
      </c>
      <c r="C6">
        <f>RECAP!J$3</f>
        <v>0</v>
      </c>
    </row>
    <row r="7" spans="1:3">
      <c r="A7" s="19" t="s">
        <v>28</v>
      </c>
      <c r="B7" s="25">
        <f>SUM(Tableau4[Qté 6])</f>
        <v>0</v>
      </c>
      <c r="C7">
        <f>RECAP!L$3</f>
        <v>0</v>
      </c>
    </row>
    <row r="8" spans="1:3">
      <c r="A8" s="19" t="s">
        <v>29</v>
      </c>
      <c r="B8" s="25">
        <f>SUM(Tableau4[Qté 7])</f>
        <v>0</v>
      </c>
      <c r="C8">
        <f>RECAP!N$3</f>
        <v>0</v>
      </c>
    </row>
    <row r="9" spans="1:3">
      <c r="A9" s="19" t="s">
        <v>30</v>
      </c>
      <c r="B9" s="25">
        <f>SUM(Tableau4[Qté 8])</f>
        <v>0</v>
      </c>
      <c r="C9">
        <f>RECAP!P$3</f>
        <v>0</v>
      </c>
    </row>
    <row r="10" spans="1:3">
      <c r="A10" s="19" t="s">
        <v>31</v>
      </c>
      <c r="B10" s="25">
        <f>SUM(Tableau4[Qté 9])</f>
        <v>0</v>
      </c>
      <c r="C10">
        <f>RECAP!R$3</f>
        <v>0</v>
      </c>
    </row>
    <row r="11" spans="1:3">
      <c r="A11" s="19" t="s">
        <v>32</v>
      </c>
      <c r="B11" s="25">
        <f>SUM(Tableau4[Qté 10])</f>
        <v>0</v>
      </c>
      <c r="C11">
        <f>RECAP!T$3</f>
        <v>0</v>
      </c>
    </row>
    <row r="12" spans="1:3">
      <c r="A12" s="19" t="s">
        <v>33</v>
      </c>
      <c r="B12" s="25">
        <f>SUM(Tableau4[Qté 11])</f>
        <v>0</v>
      </c>
      <c r="C12">
        <f>RECAP!V$3</f>
        <v>0</v>
      </c>
    </row>
    <row r="13" spans="1:3">
      <c r="A13" s="19" t="s">
        <v>34</v>
      </c>
      <c r="B13" s="25">
        <f>SUM(Tableau4[Qté 12])</f>
        <v>0</v>
      </c>
      <c r="C13">
        <f>RECAP!X$3</f>
        <v>0</v>
      </c>
    </row>
    <row r="14" spans="1:3">
      <c r="A14" s="19" t="s">
        <v>35</v>
      </c>
      <c r="B14" s="25">
        <f>SUM(Tableau4[Qté 13])</f>
        <v>0</v>
      </c>
      <c r="C14">
        <f>RECAP!Z$3</f>
        <v>0</v>
      </c>
    </row>
    <row r="15" spans="1:3">
      <c r="A15" s="30" t="s">
        <v>54</v>
      </c>
      <c r="B15" s="30">
        <f>SUM(Tableau4[Qté 14])</f>
        <v>1980</v>
      </c>
      <c r="C15">
        <f>RECAP!AB$3</f>
        <v>1980</v>
      </c>
    </row>
  </sheetData>
  <mergeCells count="1">
    <mergeCell ref="A1:B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AB13"/>
  <sheetViews>
    <sheetView workbookViewId="0">
      <selection activeCell="C17" sqref="C17"/>
    </sheetView>
  </sheetViews>
  <sheetFormatPr baseColWidth="10" defaultRowHeight="14.5"/>
  <cols>
    <col min="2" max="2" width="11.54296875" style="29" customWidth="1"/>
    <col min="3" max="3" width="10.90625" style="29"/>
    <col min="4" max="4" width="11.54296875" style="29" customWidth="1"/>
    <col min="5" max="5" width="11.7265625" style="29" customWidth="1"/>
    <col min="6" max="6" width="11.54296875" style="29" customWidth="1"/>
    <col min="7" max="7" width="12.7265625" style="29" customWidth="1"/>
    <col min="8" max="8" width="11.54296875" style="29" customWidth="1"/>
    <col min="9" max="9" width="10.90625" style="29"/>
    <col min="10" max="10" width="11.54296875" style="29" customWidth="1"/>
    <col min="11" max="11" width="10.90625" style="29"/>
    <col min="12" max="12" width="11.54296875" style="29" customWidth="1"/>
    <col min="13" max="13" width="10.90625" style="29"/>
    <col min="14" max="14" width="11.54296875" style="29" customWidth="1"/>
    <col min="15" max="15" width="10.90625" style="29"/>
    <col min="16" max="16" width="11.54296875" style="29" customWidth="1"/>
    <col min="17" max="17" width="10.90625" style="29"/>
    <col min="18" max="18" width="11.54296875" style="29" customWidth="1"/>
    <col min="19" max="19" width="10.90625" style="29"/>
    <col min="20" max="20" width="12.54296875" style="29" customWidth="1"/>
    <col min="21" max="21" width="10.90625" style="29"/>
    <col min="22" max="22" width="12.54296875" style="29" customWidth="1"/>
    <col min="23" max="23" width="10.90625" style="29"/>
    <col min="24" max="24" width="12.54296875" style="29" customWidth="1"/>
    <col min="25" max="25" width="10.90625" style="29"/>
    <col min="26" max="26" width="12.54296875" style="29" customWidth="1"/>
    <col min="27" max="28" width="10.90625" style="29"/>
  </cols>
  <sheetData>
    <row r="1" spans="1:28" ht="14.5" customHeight="1">
      <c r="A1" s="36" t="s">
        <v>53</v>
      </c>
      <c r="B1" s="35">
        <f>SUM(Tableau4[Qté 1])</f>
        <v>2530</v>
      </c>
      <c r="C1" s="35"/>
      <c r="D1" s="35">
        <f>SUM(Tableau4[Qté 2])</f>
        <v>6</v>
      </c>
      <c r="E1" s="35"/>
      <c r="F1" s="35">
        <f>SUM(Tableau4[Qté 3])</f>
        <v>0</v>
      </c>
      <c r="G1" s="35"/>
      <c r="H1" s="35">
        <f>SUM(Tableau4[Qté 4])</f>
        <v>30</v>
      </c>
      <c r="I1" s="35"/>
      <c r="J1" s="35">
        <f>SUM(Tableau4[Qté 5])</f>
        <v>1000</v>
      </c>
      <c r="K1" s="35"/>
      <c r="L1" s="35">
        <f>SUM(Tableau4[Qté 6])</f>
        <v>0</v>
      </c>
      <c r="M1" s="35"/>
      <c r="N1" s="35">
        <f>SUM(Tableau4[Qté 7])</f>
        <v>0</v>
      </c>
      <c r="O1" s="35"/>
      <c r="P1" s="35">
        <f>SUM(Tableau4[Qté 8])</f>
        <v>0</v>
      </c>
      <c r="Q1" s="35"/>
      <c r="R1" s="35">
        <f>SUM(Tableau4[Qté 9])</f>
        <v>0</v>
      </c>
      <c r="S1" s="35"/>
      <c r="T1" s="35">
        <f>SUM(Tableau4[Qté 10])</f>
        <v>0</v>
      </c>
      <c r="U1" s="35"/>
      <c r="V1" s="35">
        <f>SUM(Tableau4[Qté 11])</f>
        <v>0</v>
      </c>
      <c r="W1" s="35"/>
      <c r="X1" s="35">
        <f>SUM(Tableau4[Qté 12])</f>
        <v>0</v>
      </c>
      <c r="Y1" s="35"/>
      <c r="Z1" s="35">
        <f>SUM(Tableau4[Qté 13])</f>
        <v>0</v>
      </c>
    </row>
    <row r="2" spans="1:28">
      <c r="A2" s="22" t="s">
        <v>5</v>
      </c>
      <c r="B2" s="42" t="s">
        <v>49</v>
      </c>
      <c r="C2" s="43" t="s">
        <v>4</v>
      </c>
      <c r="D2" s="42" t="s">
        <v>36</v>
      </c>
      <c r="E2" s="43" t="s">
        <v>6</v>
      </c>
      <c r="F2" s="42" t="s">
        <v>37</v>
      </c>
      <c r="G2" s="43" t="s">
        <v>7</v>
      </c>
      <c r="H2" s="42" t="s">
        <v>38</v>
      </c>
      <c r="I2" s="43" t="s">
        <v>27</v>
      </c>
      <c r="J2" s="42" t="s">
        <v>39</v>
      </c>
      <c r="K2" s="43" t="s">
        <v>28</v>
      </c>
      <c r="L2" s="42" t="s">
        <v>40</v>
      </c>
      <c r="M2" s="43" t="s">
        <v>29</v>
      </c>
      <c r="N2" s="42" t="s">
        <v>41</v>
      </c>
      <c r="O2" s="43" t="s">
        <v>30</v>
      </c>
      <c r="P2" s="42" t="s">
        <v>42</v>
      </c>
      <c r="Q2" s="43" t="s">
        <v>31</v>
      </c>
      <c r="R2" s="42" t="s">
        <v>43</v>
      </c>
      <c r="S2" s="43" t="s">
        <v>32</v>
      </c>
      <c r="T2" s="42" t="s">
        <v>44</v>
      </c>
      <c r="U2" s="43" t="s">
        <v>33</v>
      </c>
      <c r="V2" s="42" t="s">
        <v>45</v>
      </c>
      <c r="W2" s="43" t="s">
        <v>34</v>
      </c>
      <c r="X2" s="42" t="s">
        <v>46</v>
      </c>
      <c r="Y2" s="43" t="s">
        <v>35</v>
      </c>
      <c r="Z2" s="44" t="s">
        <v>47</v>
      </c>
      <c r="AA2" s="44" t="s">
        <v>54</v>
      </c>
      <c r="AB2" s="44" t="s">
        <v>55</v>
      </c>
    </row>
    <row r="3" spans="1:28">
      <c r="A3" s="37" t="s">
        <v>52</v>
      </c>
      <c r="B3" s="38">
        <f>IF(Tableau4[[#This Row],[DBP601]]="",0,SUMPRODUCT((Tableau2[Produits]=$A$2)*(Tableau2[lot]=A3)*Tableau2[Entrées])-SUMPRODUCT((Tableau2[Produits]=$A$2)*(Tableau2[lot]=A3)*Tableau2[Sorties]))</f>
        <v>0</v>
      </c>
      <c r="C3" s="38" t="s">
        <v>52</v>
      </c>
      <c r="D3" s="38">
        <f>IF(Tableau4[[#This Row],[DBP601A]]="",0,SUMPRODUCT((Tableau2[Produits]=$C$2)*(Tableau2[lot]=C3)*Tableau2[Entrées])-SUMPRODUCT((Tableau2[Produits]=$C$2)*(Tableau2[lot]=C3)*Tableau2[Sorties]))</f>
        <v>0</v>
      </c>
      <c r="E3" s="38" t="s">
        <v>52</v>
      </c>
      <c r="F3" s="38">
        <f>IF(Tableau4[[#This Row],[DBP 308TI]]="",0,SUMPRODUCT((Tableau2[Produits]=$E$2)*(Tableau2[lot]=E3)*Tableau2[Entrées])-SUMPRODUCT((Tableau2[Produits]=$E$2)*(Tableau2[lot]=E3)*Tableau2[Sorties]))</f>
        <v>0</v>
      </c>
      <c r="G3" s="38" t="s">
        <v>52</v>
      </c>
      <c r="H3" s="38">
        <f>IF(Tableau4[[#This Row],[DBP 5000TI]]="",0,SUMPRODUCT((Tableau2[Produits]=$G$2)*(Tableau2[lot]=G3)*Tableau2[Entrées])-SUMPRODUCT((Tableau2[Produits]=$G$2)*(Tableau2[lot]=G3)*Tableau2[Sorties]))</f>
        <v>30</v>
      </c>
      <c r="I3" s="38" t="s">
        <v>52</v>
      </c>
      <c r="J3" s="38">
        <f>IF(Tableau4[[#This Row],[DPB 1]]="",0,SUMPRODUCT((Tableau2[Produits]=$I$2)*(Tableau2[lot]=I3)*Tableau2[Entrées])-SUMPRODUCT((Tableau2[Produits]=$I$2)*(Tableau2[lot]=I3)*Tableau2[Sorties]))</f>
        <v>0</v>
      </c>
      <c r="K3" s="38" t="s">
        <v>52</v>
      </c>
      <c r="L3" s="38">
        <f>IF(Tableau4[[#This Row],[DPB 2]]="",0,SUMPRODUCT((Tableau2[Produits]=$K$2)*(Tableau2[lot]=K3)*Tableau2[Entrées])-SUMPRODUCT((Tableau2[Produits]=$K$2)*(Tableau2[lot]=K3)*Tableau2[Sorties]))</f>
        <v>0</v>
      </c>
      <c r="M3" s="38" t="s">
        <v>52</v>
      </c>
      <c r="N3" s="38">
        <f>IF(Tableau4[[#This Row],[DPB 3]]="",0,SUMPRODUCT((Tableau2[Produits]=$M$2)*(Tableau2[lot]=M3)*Tableau2[Entrées])-SUMPRODUCT((Tableau2[Produits]=$M$2)*(Tableau2[lot]=M3)*Tableau2[Sorties]))</f>
        <v>0</v>
      </c>
      <c r="O3" s="38" t="s">
        <v>52</v>
      </c>
      <c r="P3" s="38">
        <f>IF(Tableau4[[#This Row],[DPB 4]]="",0,SUMPRODUCT((Tableau2[Produits]=$O$2)*(Tableau2[lot]=O3)*Tableau2[Entrées])-SUMPRODUCT((Tableau2[Produits]=$O$2)*(Tableau2[lot]=O3)*Tableau2[Sorties]))</f>
        <v>0</v>
      </c>
      <c r="Q3" s="38" t="s">
        <v>52</v>
      </c>
      <c r="R3" s="38">
        <f>IF(Tableau4[[#This Row],[DPB 5]]="",0,SUMPRODUCT((Tableau2[Produits]=$Q$2)*(Tableau2[lot]=Q3)*Tableau2[Entrées])-SUMPRODUCT((Tableau2[Produits]=$Q$2)*(Tableau2[lot]=Q3)*Tableau2[Sorties]))</f>
        <v>0</v>
      </c>
      <c r="S3" s="38" t="s">
        <v>52</v>
      </c>
      <c r="T3" s="38">
        <f>IF(Tableau4[[#This Row],[DPB 6]]="",0,SUMPRODUCT((Tableau2[Produits]=$S$2)*(Tableau2[lot]=S3)*Tableau2[Entrées])-SUMPRODUCT((Tableau2[Produits]=$S$2)*(Tableau2[lot]=S3)*Tableau2[Sorties]))</f>
        <v>0</v>
      </c>
      <c r="U3" s="38" t="s">
        <v>52</v>
      </c>
      <c r="V3" s="38">
        <f>IF(Tableau4[[#This Row],[DPB 7]]="",0,SUMPRODUCT((Tableau2[Produits]=$U$2)*(Tableau2[lot]=U3)*Tableau2[Entrées])-SUMPRODUCT((Tableau2[Produits]=$U$2)*(Tableau2[lot]=U3)*Tableau2[Sorties]))</f>
        <v>0</v>
      </c>
      <c r="W3" s="38" t="s">
        <v>52</v>
      </c>
      <c r="X3" s="38">
        <f>IF(Tableau4[[#This Row],[DPB 8]]="",0,SUMPRODUCT((Tableau2[Produits]=$W$2)*(Tableau2[lot]=W3)*Tableau2[Entrées])-SUMPRODUCT((Tableau2[Produits]=$W$2)*(Tableau2[lot]=W3)*Tableau2[Sorties]))</f>
        <v>0</v>
      </c>
      <c r="Y3" s="38" t="s">
        <v>52</v>
      </c>
      <c r="Z3" s="39">
        <f>IF(Tableau4[[#This Row],[DPB 9]]="",0,SUMPRODUCT((Tableau2[Produits]=$Y$2)*(Tableau2[lot]=Y3)*Tableau2[Entrées])-SUMPRODUCT((Tableau2[Produits]=$Y$2)*(Tableau2[lot]=Y3)*Tableau2[Sorties]))</f>
        <v>0</v>
      </c>
      <c r="AA3" s="45" t="s">
        <v>52</v>
      </c>
      <c r="AB3" s="46">
        <f>IF(Tableau4[[#This Row],[DPB 10]]="",0,SUMPRODUCT((Tableau2[Produits]=$AA$2)*(Tableau2[lot]=AA3)*Tableau2[Entrées])-SUMPRODUCT((Tableau2[Produits]=$AA$2)*(Tableau2[lot]=AA3)*Tableau2[Sorties]))</f>
        <v>1980</v>
      </c>
    </row>
    <row r="4" spans="1:28">
      <c r="A4" s="37" t="s">
        <v>24</v>
      </c>
      <c r="B4" s="33">
        <f>IF(Tableau4[[#This Row],[DBP601]]="",0,SUMPRODUCT((Tableau2[Produits]=$A$2)*(Tableau2[lot]=A4)*Tableau2[Entrées])-SUMPRODUCT((Tableau2[Produits]=$A$2)*(Tableau2[lot]=A4)*Tableau2[Sorties]))</f>
        <v>1</v>
      </c>
      <c r="C4" s="38" t="s">
        <v>24</v>
      </c>
      <c r="D4" s="33">
        <f>IF(Tableau4[[#This Row],[DBP601A]]="",0,SUMPRODUCT((Tableau2[Produits]=$C$2)*(Tableau2[lot]=C4)*Tableau2[Entrées])-SUMPRODUCT((Tableau2[Produits]=$C$2)*(Tableau2[lot]=C4)*Tableau2[Sorties]))</f>
        <v>6</v>
      </c>
      <c r="E4" s="38" t="s">
        <v>24</v>
      </c>
      <c r="F4" s="33">
        <f>IF(Tableau4[[#This Row],[DBP 308TI]]="",0,SUMPRODUCT((Tableau2[Produits]=$E$2)*(Tableau2[lot]=E4)*Tableau2[Entrées])-SUMPRODUCT((Tableau2[Produits]=$E$2)*(Tableau2[lot]=E4)*Tableau2[Sorties]))</f>
        <v>0</v>
      </c>
      <c r="G4" s="33"/>
      <c r="H4" s="33">
        <f>IF(Tableau4[[#This Row],[DBP 5000TI]]="",0,SUMPRODUCT((Tableau2[Produits]=$G$2)*(Tableau2[lot]=G4)*Tableau2[Entrées])-SUMPRODUCT((Tableau2[Produits]=$G$2)*(Tableau2[lot]=G4)*Tableau2[Sorties]))</f>
        <v>0</v>
      </c>
      <c r="I4" s="38" t="s">
        <v>24</v>
      </c>
      <c r="J4" s="33">
        <f>IF(Tableau4[[#This Row],[DPB 1]]="",0,SUMPRODUCT((Tableau2[Produits]=$I$2)*(Tableau2[lot]=I4)*Tableau2[Entrées])-SUMPRODUCT((Tableau2[Produits]=$I$2)*(Tableau2[lot]=I4)*Tableau2[Sorties]))</f>
        <v>1000</v>
      </c>
      <c r="K4" s="38" t="s">
        <v>24</v>
      </c>
      <c r="L4" s="33">
        <f>IF(Tableau4[[#This Row],[DPB 2]]="",0,SUMPRODUCT((Tableau2[Produits]=$K$2)*(Tableau2[lot]=K4)*Tableau2[Entrées])-SUMPRODUCT((Tableau2[Produits]=$K$2)*(Tableau2[lot]=K4)*Tableau2[Sorties]))</f>
        <v>0</v>
      </c>
      <c r="M4" s="38" t="s">
        <v>24</v>
      </c>
      <c r="N4" s="33">
        <f>IF(Tableau4[[#This Row],[DPB 3]]="",0,SUMPRODUCT((Tableau2[Produits]=$M$2)*(Tableau2[lot]=M4)*Tableau2[Entrées])-SUMPRODUCT((Tableau2[Produits]=$M$2)*(Tableau2[lot]=M4)*Tableau2[Sorties]))</f>
        <v>0</v>
      </c>
      <c r="O4" s="38" t="s">
        <v>24</v>
      </c>
      <c r="P4" s="33">
        <f>IF(Tableau4[[#This Row],[DPB 4]]="",0,SUMPRODUCT((Tableau2[Produits]=$O$2)*(Tableau2[lot]=O4)*Tableau2[Entrées])-SUMPRODUCT((Tableau2[Produits]=$O$2)*(Tableau2[lot]=O4)*Tableau2[Sorties]))</f>
        <v>0</v>
      </c>
      <c r="Q4" s="38" t="s">
        <v>24</v>
      </c>
      <c r="R4" s="33">
        <f>IF(Tableau4[[#This Row],[DPB 5]]="",0,SUMPRODUCT((Tableau2[Produits]=$Q$2)*(Tableau2[lot]=Q4)*Tableau2[Entrées])-SUMPRODUCT((Tableau2[Produits]=$Q$2)*(Tableau2[lot]=Q4)*Tableau2[Sorties]))</f>
        <v>0</v>
      </c>
      <c r="S4" s="38" t="s">
        <v>24</v>
      </c>
      <c r="T4" s="33">
        <f>IF(Tableau4[[#This Row],[DPB 6]]="",0,SUMPRODUCT((Tableau2[Produits]=$S$2)*(Tableau2[lot]=S4)*Tableau2[Entrées])-SUMPRODUCT((Tableau2[Produits]=$S$2)*(Tableau2[lot]=S4)*Tableau2[Sorties]))</f>
        <v>0</v>
      </c>
      <c r="U4" s="38" t="s">
        <v>24</v>
      </c>
      <c r="V4" s="33">
        <f>IF(Tableau4[[#This Row],[DPB 7]]="",0,SUMPRODUCT((Tableau2[Produits]=$U$2)*(Tableau2[lot]=U4)*Tableau2[Entrées])-SUMPRODUCT((Tableau2[Produits]=$U$2)*(Tableau2[lot]=U4)*Tableau2[Sorties]))</f>
        <v>0</v>
      </c>
      <c r="W4" s="38" t="s">
        <v>24</v>
      </c>
      <c r="X4" s="33">
        <f>IF(Tableau4[[#This Row],[DPB 8]]="",0,SUMPRODUCT((Tableau2[Produits]=$W$2)*(Tableau2[lot]=W4)*Tableau2[Entrées])-SUMPRODUCT((Tableau2[Produits]=$W$2)*(Tableau2[lot]=W4)*Tableau2[Sorties]))</f>
        <v>0</v>
      </c>
      <c r="Y4" s="38" t="s">
        <v>24</v>
      </c>
      <c r="Z4" s="34">
        <f>IF(Tableau4[[#This Row],[DPB 9]]="",0,SUMPRODUCT((Tableau2[Produits]=$Y$2)*(Tableau2[lot]=Y4)*Tableau2[Entrées])-SUMPRODUCT((Tableau2[Produits]=$Y$2)*(Tableau2[lot]=Y4)*Tableau2[Sorties]))</f>
        <v>0</v>
      </c>
      <c r="AB4" s="46">
        <f>IF(Tableau4[[#This Row],[DPB 10]]="",0,SUMPRODUCT((Tableau2[Produits]=$AA$2)*(Tableau2[lot]=AA4)*Tableau2[Entrées])-SUMPRODUCT((Tableau2[Produits]=$AA$2)*(Tableau2[lot]=AA4)*Tableau2[Sorties]))</f>
        <v>0</v>
      </c>
    </row>
    <row r="5" spans="1:28">
      <c r="A5" s="37" t="s">
        <v>25</v>
      </c>
      <c r="B5" s="38">
        <f>IF(Tableau4[[#This Row],[DBP601]]="",0,SUMPRODUCT((Tableau2[Produits]=$A$2)*(Tableau2[lot]=A5)*Tableau2[Entrées])-SUMPRODUCT((Tableau2[Produits]=$A$2)*(Tableau2[lot]=A5)*Tableau2[Sorties]))</f>
        <v>29</v>
      </c>
      <c r="C5" s="38" t="s">
        <v>25</v>
      </c>
      <c r="D5" s="38">
        <f>IF(Tableau4[[#This Row],[DBP601A]]="",0,SUMPRODUCT((Tableau2[Produits]=$C$2)*(Tableau2[lot]=C5)*Tableau2[Entrées])-SUMPRODUCT((Tableau2[Produits]=$C$2)*(Tableau2[lot]=C5)*Tableau2[Sorties]))</f>
        <v>0</v>
      </c>
      <c r="E5" s="38" t="s">
        <v>25</v>
      </c>
      <c r="F5" s="38">
        <f>IF(Tableau4[[#This Row],[DBP 308TI]]="",0,SUMPRODUCT((Tableau2[Produits]=$E$2)*(Tableau2[lot]=E5)*Tableau2[Entrées])-SUMPRODUCT((Tableau2[Produits]=$E$2)*(Tableau2[lot]=E5)*Tableau2[Sorties]))</f>
        <v>0</v>
      </c>
      <c r="G5" s="40"/>
      <c r="H5" s="38">
        <f>IF(Tableau4[[#This Row],[DBP 5000TI]]="",0,SUMPRODUCT((Tableau2[Produits]=$G$2)*(Tableau2[lot]=G5)*Tableau2[Entrées])-SUMPRODUCT((Tableau2[Produits]=$G$2)*(Tableau2[lot]=G5)*Tableau2[Sorties]))</f>
        <v>0</v>
      </c>
      <c r="I5" s="38" t="s">
        <v>25</v>
      </c>
      <c r="J5" s="38">
        <f>IF(Tableau4[[#This Row],[DPB 1]]="",0,SUMPRODUCT((Tableau2[Produits]=$I$2)*(Tableau2[lot]=I5)*Tableau2[Entrées])-SUMPRODUCT((Tableau2[Produits]=$I$2)*(Tableau2[lot]=I5)*Tableau2[Sorties]))</f>
        <v>0</v>
      </c>
      <c r="K5" s="38" t="s">
        <v>25</v>
      </c>
      <c r="L5" s="38">
        <f>IF(Tableau4[[#This Row],[DPB 2]]="",0,SUMPRODUCT((Tableau2[Produits]=$K$2)*(Tableau2[lot]=K5)*Tableau2[Entrées])-SUMPRODUCT((Tableau2[Produits]=$K$2)*(Tableau2[lot]=K5)*Tableau2[Sorties]))</f>
        <v>0</v>
      </c>
      <c r="M5" s="38" t="s">
        <v>25</v>
      </c>
      <c r="N5" s="38">
        <f>IF(Tableau4[[#This Row],[DPB 3]]="",0,SUMPRODUCT((Tableau2[Produits]=$M$2)*(Tableau2[lot]=M5)*Tableau2[Entrées])-SUMPRODUCT((Tableau2[Produits]=$M$2)*(Tableau2[lot]=M5)*Tableau2[Sorties]))</f>
        <v>0</v>
      </c>
      <c r="O5" s="38" t="s">
        <v>25</v>
      </c>
      <c r="P5" s="38">
        <f>IF(Tableau4[[#This Row],[DPB 4]]="",0,SUMPRODUCT((Tableau2[Produits]=$O$2)*(Tableau2[lot]=O5)*Tableau2[Entrées])-SUMPRODUCT((Tableau2[Produits]=$O$2)*(Tableau2[lot]=O5)*Tableau2[Sorties]))</f>
        <v>0</v>
      </c>
      <c r="Q5" s="38" t="s">
        <v>25</v>
      </c>
      <c r="R5" s="38">
        <f>IF(Tableau4[[#This Row],[DPB 5]]="",0,SUMPRODUCT((Tableau2[Produits]=$Q$2)*(Tableau2[lot]=Q5)*Tableau2[Entrées])-SUMPRODUCT((Tableau2[Produits]=$Q$2)*(Tableau2[lot]=Q5)*Tableau2[Sorties]))</f>
        <v>0</v>
      </c>
      <c r="S5" s="38" t="s">
        <v>25</v>
      </c>
      <c r="T5" s="38">
        <f>IF(Tableau4[[#This Row],[DPB 6]]="",0,SUMPRODUCT((Tableau2[Produits]=$S$2)*(Tableau2[lot]=S5)*Tableau2[Entrées])-SUMPRODUCT((Tableau2[Produits]=$S$2)*(Tableau2[lot]=S5)*Tableau2[Sorties]))</f>
        <v>0</v>
      </c>
      <c r="U5" s="38" t="s">
        <v>25</v>
      </c>
      <c r="V5" s="38">
        <f>IF(Tableau4[[#This Row],[DPB 7]]="",0,SUMPRODUCT((Tableau2[Produits]=$U$2)*(Tableau2[lot]=U5)*Tableau2[Entrées])-SUMPRODUCT((Tableau2[Produits]=$U$2)*(Tableau2[lot]=U5)*Tableau2[Sorties]))</f>
        <v>0</v>
      </c>
      <c r="W5" s="38" t="s">
        <v>25</v>
      </c>
      <c r="X5" s="38">
        <f>IF(Tableau4[[#This Row],[DPB 8]]="",0,SUMPRODUCT((Tableau2[Produits]=$W$2)*(Tableau2[lot]=W5)*Tableau2[Entrées])-SUMPRODUCT((Tableau2[Produits]=$W$2)*(Tableau2[lot]=W5)*Tableau2[Sorties]))</f>
        <v>0</v>
      </c>
      <c r="Y5" s="38" t="s">
        <v>25</v>
      </c>
      <c r="Z5" s="39">
        <f>IF(Tableau4[[#This Row],[DPB 9]]="",0,SUMPRODUCT((Tableau2[Produits]=$Y$2)*(Tableau2[lot]=Y5)*Tableau2[Entrées])-SUMPRODUCT((Tableau2[Produits]=$Y$2)*(Tableau2[lot]=Y5)*Tableau2[Sorties]))</f>
        <v>0</v>
      </c>
      <c r="AB5" s="46">
        <f>IF(Tableau4[[#This Row],[DPB 10]]="",0,SUMPRODUCT((Tableau2[Produits]=$AA$2)*(Tableau2[lot]=AA5)*Tableau2[Entrées])-SUMPRODUCT((Tableau2[Produits]=$AA$2)*(Tableau2[lot]=AA5)*Tableau2[Sorties]))</f>
        <v>0</v>
      </c>
    </row>
    <row r="6" spans="1:28">
      <c r="A6" s="32" t="s">
        <v>26</v>
      </c>
      <c r="B6" s="33">
        <f>IF(Tableau4[[#This Row],[DBP601]]="",0,SUMPRODUCT((Tableau2[Produits]=$A$2)*(Tableau2[lot]=A6)*Tableau2[Entrées])-SUMPRODUCT((Tableau2[Produits]=$A$2)*(Tableau2[lot]=A6)*Tableau2[Sorties]))</f>
        <v>2400</v>
      </c>
      <c r="C6" s="38" t="s">
        <v>56</v>
      </c>
      <c r="D6" s="33">
        <f>IF(Tableau4[[#This Row],[DBP601A]]="",0,SUMPRODUCT((Tableau2[Produits]=$C$2)*(Tableau2[lot]=C6)*Tableau2[Entrées])-SUMPRODUCT((Tableau2[Produits]=$C$2)*(Tableau2[lot]=C6)*Tableau2[Sorties]))</f>
        <v>0</v>
      </c>
      <c r="E6" s="33"/>
      <c r="F6" s="33">
        <f>IF(Tableau4[[#This Row],[DBP 308TI]]="",0,SUMPRODUCT((Tableau2[Produits]=$E$2)*(Tableau2[lot]=E6)*Tableau2[Entrées])-SUMPRODUCT((Tableau2[Produits]=$E$2)*(Tableau2[lot]=E6)*Tableau2[Sorties]))</f>
        <v>0</v>
      </c>
      <c r="G6" s="33"/>
      <c r="H6" s="33">
        <f>IF(Tableau4[[#This Row],[DBP 5000TI]]="",0,SUMPRODUCT((Tableau2[Produits]=$G$2)*(Tableau2[lot]=G6)*Tableau2[Entrées])-SUMPRODUCT((Tableau2[Produits]=$G$2)*(Tableau2[lot]=G6)*Tableau2[Sorties]))</f>
        <v>0</v>
      </c>
      <c r="I6" s="33"/>
      <c r="J6" s="33">
        <f>IF(Tableau4[[#This Row],[DPB 1]]="",0,SUMPRODUCT((Tableau2[Produits]=$I$2)*(Tableau2[lot]=I6)*Tableau2[Entrées])-SUMPRODUCT((Tableau2[Produits]=$I$2)*(Tableau2[lot]=I6)*Tableau2[Sorties]))</f>
        <v>0</v>
      </c>
      <c r="K6" s="33"/>
      <c r="L6" s="33">
        <f>IF(Tableau4[[#This Row],[DPB 2]]="",0,SUMPRODUCT((Tableau2[Produits]=$K$2)*(Tableau2[lot]=K6)*Tableau2[Entrées])-SUMPRODUCT((Tableau2[Produits]=$K$2)*(Tableau2[lot]=K6)*Tableau2[Sorties]))</f>
        <v>0</v>
      </c>
      <c r="M6" s="33"/>
      <c r="N6" s="33">
        <f>IF(Tableau4[[#This Row],[DPB 3]]="",0,SUMPRODUCT((Tableau2[Produits]=$M$2)*(Tableau2[lot]=M6)*Tableau2[Entrées])-SUMPRODUCT((Tableau2[Produits]=$M$2)*(Tableau2[lot]=M6)*Tableau2[Sorties]))</f>
        <v>0</v>
      </c>
      <c r="O6" s="33"/>
      <c r="P6" s="33">
        <f>IF(Tableau4[[#This Row],[DPB 4]]="",0,SUMPRODUCT((Tableau2[Produits]=$O$2)*(Tableau2[lot]=O6)*Tableau2[Entrées])-SUMPRODUCT((Tableau2[Produits]=$O$2)*(Tableau2[lot]=O6)*Tableau2[Sorties]))</f>
        <v>0</v>
      </c>
      <c r="Q6" s="33"/>
      <c r="R6" s="33">
        <f>IF(Tableau4[[#This Row],[DPB 5]]="",0,SUMPRODUCT((Tableau2[Produits]=$Q$2)*(Tableau2[lot]=Q6)*Tableau2[Entrées])-SUMPRODUCT((Tableau2[Produits]=$Q$2)*(Tableau2[lot]=Q6)*Tableau2[Sorties]))</f>
        <v>0</v>
      </c>
      <c r="S6" s="33"/>
      <c r="T6" s="33">
        <f>IF(Tableau4[[#This Row],[DPB 6]]="",0,SUMPRODUCT((Tableau2[Produits]=$S$2)*(Tableau2[lot]=S6)*Tableau2[Entrées])-SUMPRODUCT((Tableau2[Produits]=$S$2)*(Tableau2[lot]=S6)*Tableau2[Sorties]))</f>
        <v>0</v>
      </c>
      <c r="U6" s="33"/>
      <c r="V6" s="33">
        <f>IF(Tableau4[[#This Row],[DPB 7]]="",0,SUMPRODUCT((Tableau2[Produits]=$U$2)*(Tableau2[lot]=U6)*Tableau2[Entrées])-SUMPRODUCT((Tableau2[Produits]=$U$2)*(Tableau2[lot]=U6)*Tableau2[Sorties]))</f>
        <v>0</v>
      </c>
      <c r="W6" s="33"/>
      <c r="X6" s="33">
        <f>IF(Tableau4[[#This Row],[DPB 8]]="",0,SUMPRODUCT((Tableau2[Produits]=$W$2)*(Tableau2[lot]=W6)*Tableau2[Entrées])-SUMPRODUCT((Tableau2[Produits]=$W$2)*(Tableau2[lot]=W6)*Tableau2[Sorties]))</f>
        <v>0</v>
      </c>
      <c r="Y6" s="33"/>
      <c r="Z6" s="34">
        <f>IF(Tableau4[[#This Row],[DPB 9]]="",0,SUMPRODUCT((Tableau2[Produits]=$Y$2)*(Tableau2[lot]=Y6)*Tableau2[Entrées])-SUMPRODUCT((Tableau2[Produits]=$Y$2)*(Tableau2[lot]=Y6)*Tableau2[Sorties]))</f>
        <v>0</v>
      </c>
      <c r="AB6" s="46">
        <f>IF(Tableau4[[#This Row],[DPB 10]]="",0,SUMPRODUCT((Tableau2[Produits]=$AA$2)*(Tableau2[lot]=AA6)*Tableau2[Entrées])-SUMPRODUCT((Tableau2[Produits]=$AA$2)*(Tableau2[lot]=AA6)*Tableau2[Sorties]))</f>
        <v>0</v>
      </c>
    </row>
    <row r="7" spans="1:28">
      <c r="A7" s="37" t="s">
        <v>50</v>
      </c>
      <c r="B7" s="41">
        <f>SUMPRODUCT((Tableau2[Produits]=$A$2)*(Tableau2[lot]=A7)*Tableau2[Entrées])-SUMPRODUCT((Tableau2[Produits]=$A$2)*(Tableau2[lot]=A7)*Tableau2[Sorties])</f>
        <v>100</v>
      </c>
      <c r="C7" s="38" t="s">
        <v>57</v>
      </c>
      <c r="D7" s="41">
        <f>SUMPRODUCT((Tableau2[Produits]=$C$2)*(Tableau2[lot]=A7)*Tableau2[Entrées])-SUMPRODUCT((Tableau2[Produits]=$C$2)*(Tableau2[lot]=A7)*Tableau2[Sorties])</f>
        <v>0</v>
      </c>
      <c r="E7" s="38"/>
      <c r="F7" s="41">
        <f>SUMPRODUCT((Tableau2[Produits]=$E$2)*(Tableau2[lot]=A7)*Tableau2[Entrées])-SUMPRODUCT((Tableau2[Produits]=$E$2)*(Tableau2[lot]=A7)*Tableau2[Sorties])</f>
        <v>0</v>
      </c>
      <c r="G7" s="38"/>
      <c r="H7" s="38">
        <f>IF(Tableau4[[#This Row],[DBP 5000TI]]="",0,SUMPRODUCT((Tableau2[Produits]=$G$2)*(Tableau2[lot]=G7)*Tableau2[Entrées])-SUMPRODUCT((Tableau2[Produits]=$G$2)*(Tableau2[lot]=G7)*Tableau2[Sorties]))</f>
        <v>0</v>
      </c>
      <c r="I7" s="38"/>
      <c r="J7" s="41">
        <f>SUMPRODUCT((Tableau2[Produits]=$I$2)*(Tableau2[lot]=A7)*Tableau2[Entrées])-SUMPRODUCT((Tableau2[Produits]=$I$2)*(Tableau2[lot]=A7)*Tableau2[Sorties])</f>
        <v>0</v>
      </c>
      <c r="K7" s="38"/>
      <c r="L7" s="41">
        <f>SUMPRODUCT((Tableau2[Produits]=$K$2)*(Tableau2[lot]=A7)*Tableau2[Entrées])-SUMPRODUCT((Tableau2[Produits]=$K$2)*(Tableau2[lot]=A7)*Tableau2[Sorties])</f>
        <v>0</v>
      </c>
      <c r="M7" s="38"/>
      <c r="N7" s="41">
        <f>SUMPRODUCT((Tableau2[Produits]=$M$2)*(Tableau2[lot]=A7)*Tableau2[Entrées])-SUMPRODUCT((Tableau2[Produits]=$M$2)*(Tableau2[lot]=A7)*Tableau2[Sorties])</f>
        <v>0</v>
      </c>
      <c r="O7" s="38"/>
      <c r="P7" s="41">
        <f>SUMPRODUCT((Tableau2[Produits]=$O$2)*(Tableau2[lot]=A7)*Tableau2[Entrées])-SUMPRODUCT((Tableau2[Produits]=$O$2)*(Tableau2[lot]=A7)*Tableau2[Sorties])</f>
        <v>0</v>
      </c>
      <c r="Q7" s="38"/>
      <c r="R7" s="41">
        <f>SUMPRODUCT((Tableau2[Produits]=$Q$2)*(Tableau2[lot]=A7)*Tableau2[Entrées])-SUMPRODUCT((Tableau2[Produits]=$Q$2)*(Tableau2[lot]=A7)*Tableau2[Sorties])</f>
        <v>0</v>
      </c>
      <c r="S7" s="38"/>
      <c r="T7" s="41">
        <f>SUMPRODUCT((Tableau2[Produits]=$S$2)*(Tableau2[lot]=A7)*Tableau2[Entrées])-SUMPRODUCT((Tableau2[Produits]=$S$2)*(Tableau2[lot]=A7)*Tableau2[Sorties])</f>
        <v>0</v>
      </c>
      <c r="U7" s="38"/>
      <c r="V7" s="41">
        <f>SUMPRODUCT((Tableau2[Produits]=$U$2)*(Tableau2[lot]=A7)*Tableau2[Entrées])-SUMPRODUCT((Tableau2[Produits]=$U$2)*(Tableau2[lot]=A7)*Tableau2[Sorties])</f>
        <v>0</v>
      </c>
      <c r="W7" s="38"/>
      <c r="X7" s="41">
        <f>SUMPRODUCT((Tableau2[Produits]=$W$2)*(Tableau2[lot]=A7)*Tableau2[Entrées])-SUMPRODUCT((Tableau2[Produits]=$W$2)*(Tableau2[lot]=A7)*Tableau2[Sorties])</f>
        <v>0</v>
      </c>
      <c r="Y7" s="38"/>
      <c r="Z7" s="41">
        <f>SUMPRODUCT((Tableau2[Produits]=$Y$2)*(Tableau2[lot]=A7)*Tableau2[Entrées])-SUMPRODUCT((Tableau2[Produits]=$Y$2)*(Tableau2[lot]=A7)*Tableau2[Sorties])</f>
        <v>0</v>
      </c>
      <c r="AA7" s="45"/>
      <c r="AB7" s="46">
        <f>IF(Tableau4[[#This Row],[DPB 10]]="",0,SUMPRODUCT((Tableau2[Produits]=$AA$2)*(Tableau2[lot]=AA7)*Tableau2[Entrées])-SUMPRODUCT((Tableau2[Produits]=$AA$2)*(Tableau2[lot]=AA7)*Tableau2[Sorties]))</f>
        <v>0</v>
      </c>
    </row>
    <row r="8" spans="1:28">
      <c r="A8" s="32" t="s">
        <v>51</v>
      </c>
      <c r="B8" s="35">
        <f>SUMPRODUCT((Tableau2[Produits]=$A$2)*(Tableau2[lot]=A8)*Tableau2[Entrées])-SUMPRODUCT((Tableau2[Produits]=$A$2)*(Tableau2[lot]=A8)*Tableau2[Sorties])</f>
        <v>0</v>
      </c>
      <c r="C8" s="38" t="s">
        <v>58</v>
      </c>
      <c r="D8" s="35">
        <f>SUMPRODUCT((Tableau2[Produits]=$C$2)*(Tableau2[lot]=A8)*Tableau2[Entrées])-SUMPRODUCT((Tableau2[Produits]=$C$2)*(Tableau2[lot]=A8)*Tableau2[Sorties])</f>
        <v>0</v>
      </c>
      <c r="E8" s="33"/>
      <c r="F8" s="35">
        <f>SUMPRODUCT((Tableau2[Produits]=$E$2)*(Tableau2[lot]=A8)*Tableau2[Entrées])-SUMPRODUCT((Tableau2[Produits]=$E$2)*(Tableau2[lot]=A8)*Tableau2[Sorties])</f>
        <v>0</v>
      </c>
      <c r="G8" s="33"/>
      <c r="H8" s="33">
        <f>IF(Tableau4[[#This Row],[DBP 5000TI]]="",0,SUMPRODUCT((Tableau2[Produits]=$G$2)*(Tableau2[lot]=G8)*Tableau2[Entrées])-SUMPRODUCT((Tableau2[Produits]=$G$2)*(Tableau2[lot]=G8)*Tableau2[Sorties]))</f>
        <v>0</v>
      </c>
      <c r="I8" s="33"/>
      <c r="J8" s="35">
        <f>SUMPRODUCT((Tableau2[Produits]=$I$2)*(Tableau2[lot]=A8)*Tableau2[Entrées])-SUMPRODUCT((Tableau2[Produits]=$I$2)*(Tableau2[lot]=A8)*Tableau2[Sorties])</f>
        <v>0</v>
      </c>
      <c r="K8" s="33"/>
      <c r="L8" s="35">
        <f>SUMPRODUCT((Tableau2[Produits]=$K$2)*(Tableau2[lot]=A8)*Tableau2[Entrées])-SUMPRODUCT((Tableau2[Produits]=$K$2)*(Tableau2[lot]=A8)*Tableau2[Sorties])</f>
        <v>0</v>
      </c>
      <c r="M8" s="33"/>
      <c r="N8" s="35">
        <f>SUMPRODUCT((Tableau2[Produits]=$M$2)*(Tableau2[lot]=A8)*Tableau2[Entrées])-SUMPRODUCT((Tableau2[Produits]=$M$2)*(Tableau2[lot]=A8)*Tableau2[Sorties])</f>
        <v>0</v>
      </c>
      <c r="O8" s="33"/>
      <c r="P8" s="35">
        <f>SUMPRODUCT((Tableau2[Produits]=$O$2)*(Tableau2[lot]=A8)*Tableau2[Entrées])-SUMPRODUCT((Tableau2[Produits]=$O$2)*(Tableau2[lot]=A8)*Tableau2[Sorties])</f>
        <v>0</v>
      </c>
      <c r="Q8" s="33"/>
      <c r="R8" s="35">
        <f>SUMPRODUCT((Tableau2[Produits]=$Q$2)*(Tableau2[lot]=A8)*Tableau2[Entrées])-SUMPRODUCT((Tableau2[Produits]=$Q$2)*(Tableau2[lot]=A8)*Tableau2[Sorties])</f>
        <v>0</v>
      </c>
      <c r="S8" s="33"/>
      <c r="T8" s="35">
        <f>SUMPRODUCT((Tableau2[Produits]=$S$2)*(Tableau2[lot]=A8)*Tableau2[Entrées])-SUMPRODUCT((Tableau2[Produits]=$S$2)*(Tableau2[lot]=A8)*Tableau2[Sorties])</f>
        <v>0</v>
      </c>
      <c r="U8" s="33"/>
      <c r="V8" s="35">
        <f>SUMPRODUCT((Tableau2[Produits]=$U$2)*(Tableau2[lot]=A8)*Tableau2[Entrées])-SUMPRODUCT((Tableau2[Produits]=$U$2)*(Tableau2[lot]=A8)*Tableau2[Sorties])</f>
        <v>0</v>
      </c>
      <c r="W8" s="33"/>
      <c r="X8" s="35">
        <f>SUMPRODUCT((Tableau2[Produits]=$W$2)*(Tableau2[lot]=A8)*Tableau2[Entrées])-SUMPRODUCT((Tableau2[Produits]=$W$2)*(Tableau2[lot]=A8)*Tableau2[Sorties])</f>
        <v>0</v>
      </c>
      <c r="Y8" s="33"/>
      <c r="Z8" s="35">
        <f>SUMPRODUCT((Tableau2[Produits]=$Y$2)*(Tableau2[lot]=A8)*Tableau2[Entrées])-SUMPRODUCT((Tableau2[Produits]=$Y$2)*(Tableau2[lot]=A8)*Tableau2[Sorties])</f>
        <v>0</v>
      </c>
      <c r="AB8" s="46">
        <f>IF(Tableau4[[#This Row],[DPB 10]]="",0,SUMPRODUCT((Tableau2[Produits]=$AA$2)*(Tableau2[lot]=AA8)*Tableau2[Entrées])-SUMPRODUCT((Tableau2[Produits]=$AA$2)*(Tableau2[lot]=AA8)*Tableau2[Sorties]))</f>
        <v>0</v>
      </c>
    </row>
    <row r="13" spans="1:28">
      <c r="H13" s="48" t="s">
        <v>59</v>
      </c>
    </row>
  </sheetData>
  <phoneticPr fontId="4" type="noConversion"/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ENTREE-SORTIE</vt:lpstr>
      <vt:lpstr>MVTS</vt:lpstr>
      <vt:lpstr>NOMS</vt:lpstr>
      <vt:lpstr>STOCK RESTANT</vt:lpstr>
      <vt:lpstr>RECAP</vt:lpstr>
      <vt:lpstr>colx</vt:lpstr>
      <vt:lpstr>monchamp</vt:lpstr>
      <vt:lpstr>saisie</vt:lpstr>
      <vt:lpstr>Saisie_S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AFEH56</cp:lastModifiedBy>
  <dcterms:created xsi:type="dcterms:W3CDTF">2019-06-12T14:52:06Z</dcterms:created>
  <dcterms:modified xsi:type="dcterms:W3CDTF">2019-11-13T18:22:43Z</dcterms:modified>
</cp:coreProperties>
</file>