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attachedToolbars.bin" ContentType="application/vnd.ms-excel.attachedToolbar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240" yWindow="60" windowWidth="11580" windowHeight="6060"/>
  </bookViews>
  <sheets>
    <sheet name="Accueil" sheetId="1" r:id="rId1"/>
    <sheet name="Quittance" sheetId="13" state="veryHidden" r:id="rId2"/>
    <sheet name="histo" sheetId="12" state="veryHidden" r:id="rId3"/>
    <sheet name="BQE" sheetId="11" state="veryHidden" r:id="rId4"/>
    <sheet name="Cpte_de_résultat" sheetId="8" state="veryHidden" r:id="rId5"/>
    <sheet name="Loyers" sheetId="9" state="veryHidden" r:id="rId6"/>
    <sheet name="Choix" sheetId="14" state="veryHidden" r:id="rId7"/>
  </sheets>
  <definedNames>
    <definedName name="_xlnm._FilterDatabase" localSheetId="0" hidden="1">Accueil!$A$7:$H$163</definedName>
    <definedName name="_xlnm._FilterDatabase" localSheetId="3" hidden="1">BQE!$A$6:$E$100</definedName>
    <definedName name="_xlnm._FilterDatabase" localSheetId="2" hidden="1">histo!$E$1:$E$4</definedName>
    <definedName name="comptes">Choix!$A$2:$A$32</definedName>
    <definedName name="crédit">BQE!$B$7:$B$99</definedName>
    <definedName name="Date_J">BQE!$A$7:$A$99</definedName>
    <definedName name="débit">BQE!$C$7:$C$99</definedName>
    <definedName name="_xlnm.Extract" localSheetId="2">histo!$P$1</definedName>
    <definedName name="Locataires">histo!$P$1:$P$4</definedName>
    <definedName name="opération">BQE!$D$7:$D$99</definedName>
    <definedName name="_xlnm.Print_Area" localSheetId="0">Accueil!$A$1:$H$24</definedName>
    <definedName name="_xlnm.Print_Area" localSheetId="3">BQE!$A$1:$E$100</definedName>
    <definedName name="_xlnm.Print_Area" localSheetId="4">Cpte_de_résultat!$A$2:$D$26</definedName>
    <definedName name="_xlnm.Print_Area" localSheetId="5">Loyers!$A$1:$H$17</definedName>
    <definedName name="_xlnm.Print_Area" localSheetId="1">Quittance!$A$1:$F$35</definedName>
  </definedNames>
  <calcPr calcId="125725"/>
</workbook>
</file>

<file path=xl/calcChain.xml><?xml version="1.0" encoding="utf-8"?>
<calcChain xmlns="http://schemas.openxmlformats.org/spreadsheetml/2006/main">
  <c r="F5" i="9"/>
  <c r="E5"/>
  <c r="C5" i="8"/>
  <c r="D5"/>
  <c r="C6"/>
  <c r="D6"/>
  <c r="C7"/>
  <c r="D7"/>
  <c r="C8"/>
  <c r="D8"/>
  <c r="C9"/>
  <c r="D9"/>
  <c r="C10"/>
  <c r="D10"/>
  <c r="C11"/>
  <c r="D11"/>
  <c r="C12"/>
  <c r="D12"/>
  <c r="C13"/>
  <c r="D13"/>
  <c r="C14"/>
  <c r="D14"/>
  <c r="C15"/>
  <c r="D15"/>
  <c r="C16"/>
  <c r="D16"/>
  <c r="D3" i="9"/>
  <c r="C23" i="13"/>
  <c r="A2" i="11"/>
  <c r="E4" i="1" l="1"/>
  <c r="J59" i="12" l="1"/>
  <c r="K59" s="1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31"/>
  <c r="A34" i="13"/>
  <c r="F16" i="9"/>
  <c r="E16"/>
  <c r="F15"/>
  <c r="E15"/>
  <c r="F14"/>
  <c r="E14"/>
  <c r="F13"/>
  <c r="E13"/>
  <c r="F12"/>
  <c r="E12"/>
  <c r="F11"/>
  <c r="E11"/>
  <c r="F10"/>
  <c r="E10"/>
  <c r="F9"/>
  <c r="E9"/>
  <c r="F8"/>
  <c r="E8"/>
  <c r="F7"/>
  <c r="E7"/>
  <c r="F6"/>
  <c r="E6"/>
  <c r="C4" i="8"/>
  <c r="D4" s="1"/>
  <c r="A5"/>
  <c r="A6"/>
  <c r="B6" s="1"/>
  <c r="A7"/>
  <c r="B7" s="1"/>
  <c r="A8"/>
  <c r="B8" s="1"/>
  <c r="A9"/>
  <c r="A10"/>
  <c r="B10" s="1"/>
  <c r="A11"/>
  <c r="B11" s="1"/>
  <c r="A12"/>
  <c r="B12" s="1"/>
  <c r="A13"/>
  <c r="A14"/>
  <c r="B14" s="1"/>
  <c r="A15"/>
  <c r="B15" s="1"/>
  <c r="A16"/>
  <c r="B16" s="1"/>
  <c r="A17"/>
  <c r="A4"/>
  <c r="B4" s="1"/>
  <c r="F7" i="13"/>
  <c r="F6"/>
  <c r="C19"/>
  <c r="C17"/>
  <c r="B9"/>
  <c r="A9"/>
  <c r="C5"/>
  <c r="J3" i="12"/>
  <c r="K3" s="1"/>
  <c r="J4"/>
  <c r="K4" s="1"/>
  <c r="J5"/>
  <c r="K5" s="1"/>
  <c r="J6"/>
  <c r="K6" s="1"/>
  <c r="J7"/>
  <c r="K7" s="1"/>
  <c r="J8"/>
  <c r="K8" s="1"/>
  <c r="J9"/>
  <c r="K9" s="1"/>
  <c r="J10"/>
  <c r="K10" s="1"/>
  <c r="J11"/>
  <c r="K11" s="1"/>
  <c r="J12"/>
  <c r="K12" s="1"/>
  <c r="J13"/>
  <c r="K13" s="1"/>
  <c r="J14"/>
  <c r="K14" s="1"/>
  <c r="J15"/>
  <c r="K15" s="1"/>
  <c r="J16"/>
  <c r="K16" s="1"/>
  <c r="J17"/>
  <c r="K17" s="1"/>
  <c r="J18"/>
  <c r="K18" s="1"/>
  <c r="J19"/>
  <c r="K19" s="1"/>
  <c r="J20"/>
  <c r="K20" s="1"/>
  <c r="J21"/>
  <c r="K21" s="1"/>
  <c r="J22"/>
  <c r="K22" s="1"/>
  <c r="J23"/>
  <c r="K23" s="1"/>
  <c r="J24"/>
  <c r="K24" s="1"/>
  <c r="J25"/>
  <c r="K25" s="1"/>
  <c r="J26"/>
  <c r="K26" s="1"/>
  <c r="J27"/>
  <c r="K27" s="1"/>
  <c r="J28"/>
  <c r="K28" s="1"/>
  <c r="J29"/>
  <c r="K29" s="1"/>
  <c r="J30"/>
  <c r="K30" s="1"/>
  <c r="J32"/>
  <c r="K32" s="1"/>
  <c r="J33"/>
  <c r="K33" s="1"/>
  <c r="J34"/>
  <c r="K34" s="1"/>
  <c r="J35"/>
  <c r="K35" s="1"/>
  <c r="J36"/>
  <c r="K36" s="1"/>
  <c r="J37"/>
  <c r="K37" s="1"/>
  <c r="J38"/>
  <c r="K38" s="1"/>
  <c r="J39"/>
  <c r="K39" s="1"/>
  <c r="J40"/>
  <c r="K40" s="1"/>
  <c r="J41"/>
  <c r="K41" s="1"/>
  <c r="J42"/>
  <c r="K42" s="1"/>
  <c r="J43"/>
  <c r="K43" s="1"/>
  <c r="J44"/>
  <c r="K44" s="1"/>
  <c r="J45"/>
  <c r="K45" s="1"/>
  <c r="J46"/>
  <c r="K46" s="1"/>
  <c r="J47"/>
  <c r="K47" s="1"/>
  <c r="J48"/>
  <c r="K48" s="1"/>
  <c r="J49"/>
  <c r="K49" s="1"/>
  <c r="J50"/>
  <c r="K50" s="1"/>
  <c r="J51"/>
  <c r="K51" s="1"/>
  <c r="J52"/>
  <c r="K52" s="1"/>
  <c r="J53"/>
  <c r="K53" s="1"/>
  <c r="J54"/>
  <c r="K54" s="1"/>
  <c r="J55"/>
  <c r="K55" s="1"/>
  <c r="J56"/>
  <c r="K56" s="1"/>
  <c r="J57"/>
  <c r="K57" s="1"/>
  <c r="J58"/>
  <c r="K58" s="1"/>
  <c r="J2"/>
  <c r="K2" s="1"/>
  <c r="B17" i="8"/>
  <c r="B13"/>
  <c r="B9"/>
  <c r="B5"/>
  <c r="B11" i="13" l="1"/>
  <c r="F8"/>
  <c r="A32"/>
  <c r="A1" i="9"/>
  <c r="A30" i="13"/>
  <c r="D30"/>
  <c r="A31"/>
  <c r="G7" i="9" l="1"/>
  <c r="G8"/>
  <c r="G5"/>
  <c r="D23" i="13"/>
  <c r="G6" i="9"/>
  <c r="G9"/>
  <c r="G10"/>
  <c r="G11"/>
  <c r="G12"/>
  <c r="G13"/>
  <c r="G14"/>
  <c r="G15"/>
  <c r="G16"/>
  <c r="C100" i="11"/>
  <c r="B100"/>
  <c r="A3" i="1"/>
  <c r="A3" i="11" s="1"/>
  <c r="F89"/>
  <c r="F90"/>
  <c r="F91"/>
  <c r="F92"/>
  <c r="F93"/>
  <c r="F94"/>
  <c r="F95"/>
  <c r="F96"/>
  <c r="F97"/>
  <c r="F98"/>
  <c r="F99"/>
  <c r="A1"/>
  <c r="D3"/>
  <c r="I114" i="1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E17" i="9"/>
  <c r="A23" i="8"/>
  <c r="H4" i="1"/>
  <c r="I163"/>
  <c r="I162"/>
  <c r="I161"/>
  <c r="I160"/>
  <c r="A2" i="8"/>
  <c r="I159" i="1"/>
  <c r="F17" i="9"/>
  <c r="G17" l="1"/>
  <c r="E4" i="11"/>
  <c r="F5" i="1" s="1"/>
  <c r="B24" i="8" s="1"/>
  <c r="H17" i="9"/>
  <c r="B26" i="8" l="1"/>
  <c r="H5" i="1"/>
  <c r="D18" i="8"/>
  <c r="B18"/>
  <c r="D19" l="1"/>
  <c r="D20" s="1"/>
  <c r="B19"/>
  <c r="B20" s="1"/>
</calcChain>
</file>

<file path=xl/comments1.xml><?xml version="1.0" encoding="utf-8"?>
<comments xmlns="http://schemas.openxmlformats.org/spreadsheetml/2006/main">
  <authors>
    <author>AFEH</author>
  </authors>
  <commentList>
    <comment ref="E2" authorId="0">
      <text>
        <r>
          <rPr>
            <b/>
            <sz val="9"/>
            <color indexed="81"/>
            <rFont val="Tahoma"/>
            <charset val="1"/>
          </rPr>
          <t>Initialiser le compte bancaire.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<sst xmlns="http://schemas.openxmlformats.org/spreadsheetml/2006/main" count="171" uniqueCount="150">
  <si>
    <t>Crédit</t>
  </si>
  <si>
    <t>Débit</t>
  </si>
  <si>
    <t>Commentaires</t>
  </si>
  <si>
    <t>Opérations</t>
  </si>
  <si>
    <t>Nouveaux Soldes</t>
  </si>
  <si>
    <t>TOTAUX</t>
  </si>
  <si>
    <t>Impôts Locaux</t>
  </si>
  <si>
    <t>Frais de Gestion(courrier,timbres)</t>
  </si>
  <si>
    <t>Remboursement Frais</t>
  </si>
  <si>
    <t>Frais de tenue de compte</t>
  </si>
  <si>
    <t>CHARGES</t>
  </si>
  <si>
    <t>PRODUITS</t>
  </si>
  <si>
    <t>TOTAL DES CHARGES</t>
  </si>
  <si>
    <t>TOTAL DES PRODUITS</t>
  </si>
  <si>
    <t>BENEFICE</t>
  </si>
  <si>
    <t>PERTE</t>
  </si>
  <si>
    <t>TOTAL GENERAL</t>
  </si>
  <si>
    <t>Frais Annonces Location</t>
  </si>
  <si>
    <t>TOTAL</t>
  </si>
  <si>
    <t>Avoir Compte Chèques du CMB</t>
  </si>
  <si>
    <t>OK</t>
  </si>
  <si>
    <t>Locataires</t>
  </si>
  <si>
    <t>Mois</t>
  </si>
  <si>
    <t>CAF</t>
  </si>
  <si>
    <t>Loc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</si>
  <si>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</si>
  <si>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</si>
  <si>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</si>
  <si>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</si>
  <si>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</si>
  <si>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</si>
  <si>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</si>
  <si>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</si>
  <si>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</si>
  <si>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</si>
  <si>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</si>
  <si>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</si>
  <si>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mois</t>
  </si>
  <si>
    <t>reste du(-)/trop percu(+)</t>
  </si>
  <si>
    <t>Date</t>
  </si>
  <si>
    <t>Frais Amélioration Appartement</t>
  </si>
  <si>
    <t>Totaux</t>
  </si>
  <si>
    <t>n°</t>
  </si>
  <si>
    <t>nom</t>
  </si>
  <si>
    <t>prénom</t>
  </si>
  <si>
    <t xml:space="preserve">la somme de </t>
  </si>
  <si>
    <t>sous toutes réserves de droit DONT QUITTANCE</t>
  </si>
  <si>
    <t>Quittance de loyer</t>
  </si>
  <si>
    <t>début</t>
  </si>
  <si>
    <t>fin</t>
  </si>
  <si>
    <t>loyer</t>
  </si>
  <si>
    <t>charges</t>
  </si>
  <si>
    <t>total</t>
  </si>
  <si>
    <t>total en lettres</t>
  </si>
  <si>
    <t>Loyer</t>
  </si>
  <si>
    <t>Charges</t>
  </si>
  <si>
    <t>Total</t>
  </si>
  <si>
    <t>Civ</t>
  </si>
  <si>
    <t>N°</t>
  </si>
  <si>
    <t>Mlle</t>
  </si>
  <si>
    <t>Mr</t>
  </si>
  <si>
    <t>Début de période</t>
  </si>
  <si>
    <t>Fin de période</t>
  </si>
  <si>
    <t>Civilité</t>
  </si>
  <si>
    <t>Mme</t>
  </si>
  <si>
    <t>Nom</t>
  </si>
  <si>
    <t>Prénom</t>
  </si>
  <si>
    <t>Loyer perçu</t>
  </si>
  <si>
    <t>Charges perçues</t>
  </si>
  <si>
    <t>le dit mois commençant le :</t>
  </si>
  <si>
    <t>et finissant le :</t>
  </si>
  <si>
    <t>INFORMATION</t>
  </si>
  <si>
    <t>par virement bancaire</t>
  </si>
  <si>
    <t>ALLOCATION LOGEMENT</t>
  </si>
  <si>
    <t>***********CHARGES***************</t>
  </si>
  <si>
    <t>**********PRODUITS*************</t>
  </si>
  <si>
    <t>Restitution des Dépôts de Garantie</t>
  </si>
  <si>
    <t>****</t>
  </si>
  <si>
    <t>DUPLICATA DE QUITTANCE</t>
  </si>
  <si>
    <t>DEUX CENTS EUROS</t>
  </si>
  <si>
    <t>TROIS CENTS EUROS</t>
  </si>
  <si>
    <t>QUATRE CENTS EUROS</t>
  </si>
  <si>
    <t>DEUX CENT CINQUANTE EUROS</t>
  </si>
  <si>
    <t>TROIS CENT SOIXANTE DIX EUROS</t>
  </si>
  <si>
    <t>QUATRE CENT VINGT EUROS</t>
  </si>
  <si>
    <t>Type d'Opérations</t>
  </si>
  <si>
    <t>Produits Divers1</t>
  </si>
  <si>
    <t>Produits Divers2</t>
  </si>
  <si>
    <t>Produits Divers3</t>
  </si>
  <si>
    <t>INFORMATIONS COMPLEMENTAIRES</t>
  </si>
  <si>
    <t>CENT EUROS</t>
  </si>
  <si>
    <t>Infos Compl.</t>
  </si>
  <si>
    <t>Infos complémentaires</t>
  </si>
  <si>
    <t>CENT QUATRE-VINGT CINQ EUROS</t>
  </si>
  <si>
    <t>TROIS CENT QUATRE-VINGTS EUROS</t>
  </si>
  <si>
    <t>comptabilité de NOM Prénom</t>
  </si>
  <si>
    <t xml:space="preserve">Domicilation Bancaire: </t>
  </si>
  <si>
    <t xml:space="preserve">BQE: </t>
  </si>
  <si>
    <t>Banque</t>
  </si>
  <si>
    <t>QUATRE CENT CINQUANTE EUROS</t>
  </si>
  <si>
    <t>pour le montant d'un mois de loyer des locaux qu'il occupe dans l'appartement  N° XX</t>
  </si>
  <si>
    <t>situé au N° et Nom de rue à VILLE</t>
  </si>
  <si>
    <t>Mr NOM Prénom</t>
  </si>
  <si>
    <t>Adresse</t>
  </si>
  <si>
    <t>CP VILLE</t>
  </si>
  <si>
    <t>Pour Info:</t>
  </si>
  <si>
    <t>Cette feuille permet de gérer les sommes à déclarer aux services fiscaux,</t>
  </si>
  <si>
    <t>A savoir, pour une location meublée:</t>
  </si>
  <si>
    <t>Depuis le 1er janvier 2011, ces revenus doivent être portés</t>
  </si>
  <si>
    <t>sur la déclaration complémentaire N° 2042C page 3.</t>
  </si>
  <si>
    <t>Cases 5ND à 5 PD (loyers + charges)</t>
  </si>
  <si>
    <t>Un abattement de 50% sera automatiquent appliqué.</t>
  </si>
  <si>
    <t>Ces revenus sont automatiquement soumis aux prélèvements sociaux</t>
  </si>
  <si>
    <t>Il ne faut plus les reporter page 4.</t>
  </si>
  <si>
    <t>Charges de Copropriété</t>
  </si>
  <si>
    <t>Assurances RC</t>
  </si>
  <si>
    <t>Frais Bancaires</t>
  </si>
  <si>
    <t>Charges locatives(EAU)</t>
  </si>
  <si>
    <t>Charges locatives(EDF)</t>
  </si>
  <si>
    <t>Impôts Fonciers</t>
  </si>
  <si>
    <t>Frais divers1</t>
  </si>
  <si>
    <t>Frais divers2</t>
  </si>
  <si>
    <t>Liste des opérations</t>
  </si>
  <si>
    <t>2-Modifiable.</t>
  </si>
  <si>
    <t xml:space="preserve"> en insérant des lignes et reporter les formules en col B ou D </t>
  </si>
  <si>
    <t xml:space="preserve">3-Si ajout opérations supplémentaires, modifier le feuillet Cpt de résultat </t>
  </si>
  <si>
    <t>1-Alimentation automatique des colonnes A et C du Compte de résultat.</t>
  </si>
  <si>
    <t>Loyer DUDU</t>
  </si>
  <si>
    <t>DUDU</t>
  </si>
  <si>
    <t>Jules</t>
  </si>
  <si>
    <t>BONNE ANNEE</t>
  </si>
  <si>
    <t>N°2</t>
  </si>
  <si>
    <t>N°3</t>
  </si>
  <si>
    <t>N°1</t>
  </si>
  <si>
    <t>DUPONT</t>
  </si>
  <si>
    <t>Julie</t>
  </si>
  <si>
    <t>2e Appel à cotisations</t>
  </si>
  <si>
    <t>Loyer DUPONT</t>
  </si>
  <si>
    <t>Loyers Appartement 1</t>
  </si>
  <si>
    <t>Loyers Appartement 2</t>
  </si>
  <si>
    <t>Loyers Appartement 3</t>
  </si>
  <si>
    <t>Dépôt de Garantie Locataire 1</t>
  </si>
  <si>
    <t>Dépôt de Garantie Locataire 2</t>
  </si>
  <si>
    <t>Dépôt de Garantie Locataire 3</t>
  </si>
  <si>
    <t>Allocation Logement CAF 1</t>
  </si>
  <si>
    <t>Allocation Logement CAF 2</t>
  </si>
  <si>
    <t>Allocation Logement CAF 3</t>
  </si>
  <si>
    <t>DUBOIS</t>
  </si>
  <si>
    <t>Claire</t>
  </si>
  <si>
    <t>Loyer DUBOIS</t>
  </si>
</sst>
</file>

<file path=xl/styles.xml><?xml version="1.0" encoding="utf-8"?>
<styleSheet xmlns="http://schemas.openxmlformats.org/spreadsheetml/2006/main">
  <numFmts count="8">
    <numFmt numFmtId="164" formatCode="_(&quot;€&quot;* #,##0.00_);_(&quot;€&quot;* \(#,##0.00\);_(&quot;€&quot;* &quot;-&quot;??_);_(@_)"/>
    <numFmt numFmtId="165" formatCode="&quot;€&quot;#,##0.00_);\(&quot;€&quot;#,##0.00\)"/>
    <numFmt numFmtId="166" formatCode="_-* #,##0.00\ _F_-;\-* #,##0.00\ _F_-;_-* &quot;-&quot;??\ _F_-;_-@_-"/>
    <numFmt numFmtId="167" formatCode="_-* #,##0.00\ [$€-1]_-;\-* #,##0.00\ [$€-1]_-;_-* &quot;-&quot;??\ [$€-1]_-;_-@_-"/>
    <numFmt numFmtId="168" formatCode="#,##0.00_ ;[Red]\-#,##0.00\ "/>
    <numFmt numFmtId="169" formatCode="#,##0.00\ &quot;€&quot;"/>
    <numFmt numFmtId="170" formatCode="[$-40C]d\ mmmm\ yyyy;@"/>
    <numFmt numFmtId="171" formatCode="#,##0.00\ &quot;€&quot;;[Red]#,##0.00\ &quot;€&quot;"/>
  </numFmts>
  <fonts count="35">
    <font>
      <sz val="10"/>
      <name val="Arial"/>
    </font>
    <font>
      <sz val="10"/>
      <name val="Arial"/>
    </font>
    <font>
      <sz val="10"/>
      <color indexed="40"/>
      <name val="Arial"/>
      <family val="2"/>
    </font>
    <font>
      <sz val="10"/>
      <color indexed="53"/>
      <name val="Arial"/>
      <family val="2"/>
    </font>
    <font>
      <sz val="20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indexed="48"/>
      <name val="Arial"/>
      <family val="2"/>
    </font>
    <font>
      <sz val="10"/>
      <color indexed="13"/>
      <name val="Arial"/>
      <family val="2"/>
    </font>
    <font>
      <sz val="14"/>
      <name val="Comic Sans MS"/>
      <family val="4"/>
    </font>
    <font>
      <i/>
      <sz val="14"/>
      <name val="Comic Sans MS"/>
      <family val="4"/>
    </font>
    <font>
      <sz val="14"/>
      <name val="Arial"/>
    </font>
    <font>
      <b/>
      <sz val="14"/>
      <name val="Arial"/>
    </font>
    <font>
      <sz val="8"/>
      <name val="Arial"/>
    </font>
    <font>
      <sz val="10"/>
      <color indexed="21"/>
      <name val="Arial"/>
      <family val="2"/>
    </font>
    <font>
      <sz val="10"/>
      <color indexed="8"/>
      <name val="Arial"/>
      <family val="2"/>
    </font>
    <font>
      <b/>
      <sz val="24"/>
      <name val="Arial"/>
    </font>
    <font>
      <sz val="10"/>
      <color indexed="62"/>
      <name val="Arial"/>
      <family val="2"/>
    </font>
    <font>
      <sz val="36"/>
      <name val="Arial"/>
    </font>
    <font>
      <sz val="26"/>
      <name val="Arial"/>
    </font>
    <font>
      <sz val="12"/>
      <name val="Comic Sans MS"/>
      <family val="4"/>
    </font>
    <font>
      <sz val="12"/>
      <name val="Arial"/>
    </font>
    <font>
      <b/>
      <sz val="10"/>
      <name val="Comic Sans MS"/>
      <family val="4"/>
    </font>
    <font>
      <b/>
      <u/>
      <sz val="10"/>
      <name val="Comic Sans MS"/>
      <family val="4"/>
    </font>
    <font>
      <sz val="16"/>
      <color theme="3" tint="0.39997558519241921"/>
      <name val="Arial"/>
      <family val="2"/>
    </font>
    <font>
      <b/>
      <sz val="16"/>
      <color theme="3" tint="0.39997558519241921"/>
      <name val="Arial"/>
      <family val="2"/>
    </font>
    <font>
      <sz val="18"/>
      <color theme="3" tint="0.39997558519241921"/>
      <name val="Arial"/>
      <family val="2"/>
    </font>
    <font>
      <i/>
      <sz val="18"/>
      <color theme="3" tint="0.39997558519241921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u/>
      <sz val="11"/>
      <name val="Calibri"/>
      <family val="2"/>
    </font>
    <font>
      <sz val="11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86EF81"/>
        <bgColor indexed="64"/>
      </patternFill>
    </fill>
  </fills>
  <borders count="4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215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2" fontId="2" fillId="0" borderId="3" xfId="0" applyNumberFormat="1" applyFont="1" applyBorder="1"/>
    <xf numFmtId="2" fontId="3" fillId="0" borderId="3" xfId="0" applyNumberFormat="1" applyFont="1" applyBorder="1"/>
    <xf numFmtId="0" fontId="0" fillId="0" borderId="4" xfId="0" applyBorder="1"/>
    <xf numFmtId="0" fontId="0" fillId="0" borderId="0" xfId="0" applyFill="1"/>
    <xf numFmtId="0" fontId="0" fillId="2" borderId="0" xfId="0" applyFill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2" fontId="0" fillId="0" borderId="0" xfId="0" applyNumberFormat="1"/>
    <xf numFmtId="0" fontId="0" fillId="0" borderId="0" xfId="0" applyBorder="1"/>
    <xf numFmtId="2" fontId="0" fillId="0" borderId="0" xfId="0" applyNumberFormat="1" applyBorder="1"/>
    <xf numFmtId="0" fontId="0" fillId="3" borderId="0" xfId="0" applyFill="1" applyBorder="1" applyAlignment="1"/>
    <xf numFmtId="0" fontId="6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/>
    <xf numFmtId="2" fontId="7" fillId="0" borderId="0" xfId="0" applyNumberFormat="1" applyFont="1" applyFill="1" applyBorder="1"/>
    <xf numFmtId="2" fontId="6" fillId="0" borderId="0" xfId="0" applyNumberFormat="1" applyFont="1" applyFill="1" applyBorder="1"/>
    <xf numFmtId="0" fontId="0" fillId="0" borderId="0" xfId="0" applyFill="1" applyBorder="1" applyAlignment="1"/>
    <xf numFmtId="0" fontId="8" fillId="4" borderId="3" xfId="0" applyFont="1" applyFill="1" applyBorder="1"/>
    <xf numFmtId="0" fontId="9" fillId="2" borderId="3" xfId="0" applyFont="1" applyFill="1" applyBorder="1"/>
    <xf numFmtId="2" fontId="0" fillId="0" borderId="0" xfId="1" applyNumberFormat="1" applyFont="1"/>
    <xf numFmtId="0" fontId="7" fillId="0" borderId="0" xfId="0" applyFont="1"/>
    <xf numFmtId="0" fontId="10" fillId="0" borderId="5" xfId="0" applyFont="1" applyFill="1" applyBorder="1"/>
    <xf numFmtId="0" fontId="10" fillId="0" borderId="8" xfId="0" applyFont="1" applyFill="1" applyBorder="1" applyAlignment="1">
      <alignment horizontal="center"/>
    </xf>
    <xf numFmtId="2" fontId="10" fillId="0" borderId="9" xfId="0" applyNumberFormat="1" applyFont="1" applyBorder="1"/>
    <xf numFmtId="0" fontId="11" fillId="0" borderId="10" xfId="0" applyFont="1" applyFill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2" xfId="0" applyFont="1" applyFill="1" applyBorder="1"/>
    <xf numFmtId="0" fontId="11" fillId="0" borderId="14" xfId="0" applyFont="1" applyBorder="1" applyAlignment="1">
      <alignment horizontal="center"/>
    </xf>
    <xf numFmtId="2" fontId="10" fillId="0" borderId="15" xfId="1" applyNumberFormat="1" applyFont="1" applyBorder="1"/>
    <xf numFmtId="2" fontId="10" fillId="0" borderId="16" xfId="1" applyNumberFormat="1" applyFont="1" applyBorder="1"/>
    <xf numFmtId="0" fontId="0" fillId="5" borderId="17" xfId="0" applyFill="1" applyBorder="1" applyAlignment="1">
      <alignment horizontal="center"/>
    </xf>
    <xf numFmtId="167" fontId="0" fillId="5" borderId="17" xfId="0" applyNumberForma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167" fontId="0" fillId="6" borderId="17" xfId="0" applyNumberFormat="1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12" fillId="0" borderId="5" xfId="0" applyFont="1" applyBorder="1"/>
    <xf numFmtId="2" fontId="12" fillId="0" borderId="18" xfId="1" applyNumberFormat="1" applyFont="1" applyBorder="1"/>
    <xf numFmtId="0" fontId="12" fillId="0" borderId="19" xfId="0" applyFont="1" applyBorder="1"/>
    <xf numFmtId="2" fontId="12" fillId="0" borderId="20" xfId="1" applyNumberFormat="1" applyFont="1" applyBorder="1"/>
    <xf numFmtId="0" fontId="12" fillId="0" borderId="8" xfId="0" applyFont="1" applyBorder="1"/>
    <xf numFmtId="2" fontId="12" fillId="0" borderId="9" xfId="1" applyNumberFormat="1" applyFont="1" applyBorder="1"/>
    <xf numFmtId="2" fontId="11" fillId="8" borderId="21" xfId="1" applyNumberFormat="1" applyFont="1" applyFill="1" applyBorder="1"/>
    <xf numFmtId="2" fontId="11" fillId="7" borderId="22" xfId="0" applyNumberFormat="1" applyFont="1" applyFill="1" applyBorder="1"/>
    <xf numFmtId="0" fontId="0" fillId="2" borderId="3" xfId="0" applyFill="1" applyBorder="1"/>
    <xf numFmtId="0" fontId="10" fillId="0" borderId="23" xfId="0" applyFont="1" applyBorder="1"/>
    <xf numFmtId="2" fontId="10" fillId="0" borderId="20" xfId="0" applyNumberFormat="1" applyFont="1" applyBorder="1"/>
    <xf numFmtId="0" fontId="0" fillId="4" borderId="0" xfId="0" applyFill="1"/>
    <xf numFmtId="2" fontId="0" fillId="4" borderId="0" xfId="0" applyNumberFormat="1" applyFill="1"/>
    <xf numFmtId="0" fontId="0" fillId="0" borderId="4" xfId="0" applyBorder="1" applyAlignment="1">
      <alignment horizontal="center"/>
    </xf>
    <xf numFmtId="0" fontId="12" fillId="0" borderId="0" xfId="0" applyFont="1"/>
    <xf numFmtId="0" fontId="12" fillId="0" borderId="24" xfId="0" applyFont="1" applyBorder="1"/>
    <xf numFmtId="0" fontId="12" fillId="0" borderId="25" xfId="0" applyFont="1" applyBorder="1"/>
    <xf numFmtId="2" fontId="12" fillId="0" borderId="25" xfId="0" applyNumberFormat="1" applyFont="1" applyBorder="1"/>
    <xf numFmtId="0" fontId="12" fillId="0" borderId="3" xfId="0" applyFont="1" applyBorder="1"/>
    <xf numFmtId="2" fontId="12" fillId="0" borderId="3" xfId="0" applyNumberFormat="1" applyFont="1" applyBorder="1"/>
    <xf numFmtId="0" fontId="12" fillId="0" borderId="26" xfId="0" applyFont="1" applyBorder="1"/>
    <xf numFmtId="2" fontId="12" fillId="0" borderId="26" xfId="0" applyNumberFormat="1" applyFont="1" applyBorder="1"/>
    <xf numFmtId="2" fontId="13" fillId="9" borderId="24" xfId="0" applyNumberFormat="1" applyFont="1" applyFill="1" applyBorder="1"/>
    <xf numFmtId="2" fontId="13" fillId="9" borderId="9" xfId="0" applyNumberFormat="1" applyFont="1" applyFill="1" applyBorder="1"/>
    <xf numFmtId="2" fontId="2" fillId="0" borderId="0" xfId="0" applyNumberFormat="1" applyFont="1" applyBorder="1"/>
    <xf numFmtId="2" fontId="3" fillId="0" borderId="0" xfId="0" applyNumberFormat="1" applyFont="1" applyBorder="1"/>
    <xf numFmtId="0" fontId="8" fillId="0" borderId="0" xfId="0" applyFont="1" applyFill="1" applyBorder="1"/>
    <xf numFmtId="0" fontId="9" fillId="0" borderId="0" xfId="0" applyFont="1" applyFill="1" applyBorder="1"/>
    <xf numFmtId="0" fontId="8" fillId="4" borderId="25" xfId="0" applyFont="1" applyFill="1" applyBorder="1"/>
    <xf numFmtId="2" fontId="6" fillId="0" borderId="0" xfId="0" applyNumberFormat="1" applyFont="1" applyBorder="1"/>
    <xf numFmtId="0" fontId="4" fillId="0" borderId="28" xfId="0" applyFont="1" applyBorder="1" applyAlignment="1">
      <alignment horizontal="center"/>
    </xf>
    <xf numFmtId="167" fontId="0" fillId="7" borderId="29" xfId="0" applyNumberFormat="1" applyFill="1" applyBorder="1" applyAlignment="1">
      <alignment horizontal="center"/>
    </xf>
    <xf numFmtId="2" fontId="10" fillId="0" borderId="30" xfId="0" applyNumberFormat="1" applyFont="1" applyBorder="1"/>
    <xf numFmtId="0" fontId="4" fillId="2" borderId="31" xfId="0" applyFont="1" applyFill="1" applyBorder="1" applyAlignment="1">
      <alignment vertical="center"/>
    </xf>
    <xf numFmtId="2" fontId="2" fillId="0" borderId="3" xfId="0" applyNumberFormat="1" applyFont="1" applyFill="1" applyBorder="1"/>
    <xf numFmtId="2" fontId="3" fillId="0" borderId="3" xfId="0" applyNumberFormat="1" applyFont="1" applyFill="1" applyBorder="1"/>
    <xf numFmtId="0" fontId="0" fillId="0" borderId="32" xfId="0" applyBorder="1"/>
    <xf numFmtId="2" fontId="0" fillId="0" borderId="33" xfId="0" applyNumberFormat="1" applyBorder="1"/>
    <xf numFmtId="14" fontId="0" fillId="0" borderId="6" xfId="0" applyNumberFormat="1" applyBorder="1"/>
    <xf numFmtId="0" fontId="0" fillId="0" borderId="7" xfId="0" applyBorder="1" applyAlignment="1"/>
    <xf numFmtId="2" fontId="0" fillId="0" borderId="7" xfId="0" applyNumberFormat="1" applyBorder="1" applyAlignment="1"/>
    <xf numFmtId="0" fontId="0" fillId="0" borderId="6" xfId="0" applyBorder="1"/>
    <xf numFmtId="0" fontId="0" fillId="0" borderId="0" xfId="0" applyBorder="1" applyAlignment="1"/>
    <xf numFmtId="0" fontId="0" fillId="0" borderId="0" xfId="0" applyNumberFormat="1" applyBorder="1" applyAlignment="1"/>
    <xf numFmtId="17" fontId="0" fillId="0" borderId="0" xfId="0" applyNumberFormat="1" applyBorder="1" applyAlignment="1"/>
    <xf numFmtId="2" fontId="12" fillId="0" borderId="0" xfId="0" applyNumberFormat="1" applyFont="1"/>
    <xf numFmtId="2" fontId="12" fillId="0" borderId="9" xfId="0" applyNumberFormat="1" applyFont="1" applyBorder="1"/>
    <xf numFmtId="168" fontId="12" fillId="0" borderId="18" xfId="0" applyNumberFormat="1" applyFont="1" applyBorder="1"/>
    <xf numFmtId="2" fontId="12" fillId="0" borderId="3" xfId="0" applyNumberFormat="1" applyFont="1" applyFill="1" applyBorder="1"/>
    <xf numFmtId="0" fontId="12" fillId="0" borderId="3" xfId="0" applyFont="1" applyFill="1" applyBorder="1"/>
    <xf numFmtId="0" fontId="15" fillId="0" borderId="0" xfId="0" applyFont="1"/>
    <xf numFmtId="0" fontId="17" fillId="0" borderId="0" xfId="0" applyFont="1"/>
    <xf numFmtId="0" fontId="18" fillId="0" borderId="0" xfId="0" applyFont="1"/>
    <xf numFmtId="0" fontId="16" fillId="0" borderId="0" xfId="0" applyFont="1"/>
    <xf numFmtId="0" fontId="21" fillId="0" borderId="0" xfId="0" applyFont="1"/>
    <xf numFmtId="14" fontId="21" fillId="0" borderId="0" xfId="0" applyNumberFormat="1" applyFont="1"/>
    <xf numFmtId="0" fontId="19" fillId="0" borderId="0" xfId="0" applyFont="1" applyAlignment="1"/>
    <xf numFmtId="14" fontId="21" fillId="0" borderId="0" xfId="0" applyNumberFormat="1" applyFont="1" applyAlignment="1">
      <alignment horizontal="right"/>
    </xf>
    <xf numFmtId="2" fontId="0" fillId="0" borderId="3" xfId="0" applyNumberFormat="1" applyBorder="1"/>
    <xf numFmtId="3" fontId="0" fillId="0" borderId="0" xfId="0" applyNumberFormat="1"/>
    <xf numFmtId="0" fontId="0" fillId="11" borderId="0" xfId="0" applyFill="1"/>
    <xf numFmtId="0" fontId="20" fillId="8" borderId="17" xfId="0" applyFont="1" applyFill="1" applyBorder="1" applyAlignment="1">
      <alignment horizontal="center"/>
    </xf>
    <xf numFmtId="14" fontId="21" fillId="8" borderId="0" xfId="0" applyNumberFormat="1" applyFont="1" applyFill="1"/>
    <xf numFmtId="169" fontId="0" fillId="0" borderId="0" xfId="0" applyNumberFormat="1" applyBorder="1" applyAlignment="1"/>
    <xf numFmtId="165" fontId="0" fillId="6" borderId="17" xfId="0" applyNumberFormat="1" applyFill="1" applyBorder="1" applyAlignment="1">
      <alignment horizontal="right"/>
    </xf>
    <xf numFmtId="0" fontId="22" fillId="0" borderId="0" xfId="0" applyFont="1"/>
    <xf numFmtId="170" fontId="22" fillId="0" borderId="0" xfId="0" applyNumberFormat="1" applyFont="1" applyAlignment="1">
      <alignment horizontal="center"/>
    </xf>
    <xf numFmtId="0" fontId="5" fillId="0" borderId="0" xfId="0" applyFont="1"/>
    <xf numFmtId="0" fontId="25" fillId="13" borderId="0" xfId="0" applyFont="1" applyFill="1"/>
    <xf numFmtId="0" fontId="8" fillId="4" borderId="25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26" fillId="0" borderId="0" xfId="0" applyFont="1" applyAlignment="1">
      <alignment wrapText="1"/>
    </xf>
    <xf numFmtId="0" fontId="0" fillId="0" borderId="35" xfId="0" applyBorder="1" applyAlignment="1"/>
    <xf numFmtId="17" fontId="0" fillId="0" borderId="35" xfId="0" applyNumberFormat="1" applyBorder="1" applyAlignment="1"/>
    <xf numFmtId="0" fontId="0" fillId="0" borderId="35" xfId="0" applyNumberFormat="1" applyBorder="1" applyAlignment="1"/>
    <xf numFmtId="0" fontId="5" fillId="14" borderId="6" xfId="0" applyFont="1" applyFill="1" applyBorder="1"/>
    <xf numFmtId="0" fontId="7" fillId="0" borderId="7" xfId="0" applyFont="1" applyBorder="1" applyAlignment="1"/>
    <xf numFmtId="0" fontId="27" fillId="0" borderId="0" xfId="0" applyFont="1" applyFill="1" applyAlignment="1">
      <alignment wrapText="1"/>
    </xf>
    <xf numFmtId="0" fontId="4" fillId="2" borderId="38" xfId="0" applyFont="1" applyFill="1" applyBorder="1" applyAlignment="1">
      <alignment vertical="center"/>
    </xf>
    <xf numFmtId="0" fontId="0" fillId="2" borderId="31" xfId="0" applyFill="1" applyBorder="1"/>
    <xf numFmtId="0" fontId="0" fillId="2" borderId="39" xfId="0" applyFill="1" applyBorder="1"/>
    <xf numFmtId="17" fontId="7" fillId="0" borderId="7" xfId="0" applyNumberFormat="1" applyFont="1" applyBorder="1" applyAlignment="1"/>
    <xf numFmtId="0" fontId="0" fillId="16" borderId="43" xfId="0" applyFill="1" applyBorder="1"/>
    <xf numFmtId="0" fontId="0" fillId="16" borderId="0" xfId="0" applyFill="1" applyBorder="1"/>
    <xf numFmtId="0" fontId="0" fillId="16" borderId="44" xfId="0" applyFill="1" applyBorder="1"/>
    <xf numFmtId="0" fontId="0" fillId="16" borderId="45" xfId="0" applyFill="1" applyBorder="1"/>
    <xf numFmtId="0" fontId="0" fillId="16" borderId="46" xfId="0" applyFill="1" applyBorder="1"/>
    <xf numFmtId="0" fontId="0" fillId="16" borderId="47" xfId="0" applyFill="1" applyBorder="1"/>
    <xf numFmtId="0" fontId="0" fillId="0" borderId="0" xfId="0" applyBorder="1" applyAlignment="1">
      <alignment vertical="center"/>
    </xf>
    <xf numFmtId="0" fontId="0" fillId="3" borderId="0" xfId="0" applyFill="1" applyBorder="1"/>
    <xf numFmtId="0" fontId="30" fillId="0" borderId="0" xfId="0" applyFont="1" applyAlignment="1">
      <alignment horizontal="left" readingOrder="2"/>
    </xf>
    <xf numFmtId="14" fontId="0" fillId="17" borderId="0" xfId="0" applyNumberFormat="1" applyFill="1" applyBorder="1"/>
    <xf numFmtId="0" fontId="0" fillId="17" borderId="0" xfId="0" applyFill="1" applyBorder="1"/>
    <xf numFmtId="0" fontId="7" fillId="17" borderId="0" xfId="0" applyFont="1" applyFill="1" applyBorder="1"/>
    <xf numFmtId="171" fontId="0" fillId="17" borderId="0" xfId="0" applyNumberFormat="1" applyFill="1" applyBorder="1"/>
    <xf numFmtId="0" fontId="0" fillId="17" borderId="0" xfId="0" applyFill="1"/>
    <xf numFmtId="164" fontId="0" fillId="5" borderId="17" xfId="0" applyNumberFormat="1" applyFill="1" applyBorder="1" applyAlignment="1">
      <alignment horizontal="right"/>
    </xf>
    <xf numFmtId="14" fontId="0" fillId="0" borderId="0" xfId="0" applyNumberFormat="1" applyFill="1"/>
    <xf numFmtId="171" fontId="0" fillId="0" borderId="0" xfId="0" applyNumberFormat="1" applyFill="1" applyBorder="1"/>
    <xf numFmtId="14" fontId="0" fillId="0" borderId="0" xfId="0" applyNumberFormat="1" applyFill="1" applyBorder="1"/>
    <xf numFmtId="0" fontId="7" fillId="0" borderId="0" xfId="0" applyFont="1" applyFill="1" applyBorder="1"/>
    <xf numFmtId="171" fontId="7" fillId="0" borderId="0" xfId="0" applyNumberFormat="1" applyFont="1" applyFill="1" applyBorder="1"/>
    <xf numFmtId="0" fontId="0" fillId="0" borderId="0" xfId="0" applyAlignment="1">
      <alignment horizontal="right"/>
    </xf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164" fontId="0" fillId="7" borderId="29" xfId="0" applyNumberFormat="1" applyFill="1" applyBorder="1" applyAlignment="1">
      <alignment horizontal="right"/>
    </xf>
    <xf numFmtId="0" fontId="0" fillId="0" borderId="0" xfId="0" applyBorder="1" applyAlignment="1">
      <alignment horizontal="center"/>
    </xf>
    <xf numFmtId="0" fontId="4" fillId="10" borderId="34" xfId="0" applyFont="1" applyFill="1" applyBorder="1" applyAlignment="1">
      <alignment horizontal="center" vertical="center"/>
    </xf>
    <xf numFmtId="0" fontId="4" fillId="10" borderId="28" xfId="0" applyFont="1" applyFill="1" applyBorder="1" applyAlignment="1">
      <alignment horizontal="center" vertical="center"/>
    </xf>
    <xf numFmtId="0" fontId="4" fillId="10" borderId="37" xfId="0" applyFont="1" applyFill="1" applyBorder="1" applyAlignment="1">
      <alignment horizontal="center" vertical="center"/>
    </xf>
    <xf numFmtId="0" fontId="4" fillId="10" borderId="35" xfId="0" applyFont="1" applyFill="1" applyBorder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0" fontId="4" fillId="10" borderId="27" xfId="0" applyFont="1" applyFill="1" applyBorder="1" applyAlignment="1">
      <alignment horizontal="center" vertical="center"/>
    </xf>
    <xf numFmtId="17" fontId="0" fillId="0" borderId="0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2" fontId="6" fillId="3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3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8" fillId="0" borderId="0" xfId="0" applyFont="1" applyFill="1" applyAlignment="1">
      <alignment horizontal="left" vertical="center" wrapText="1"/>
    </xf>
    <xf numFmtId="0" fontId="0" fillId="0" borderId="0" xfId="0" applyAlignment="1">
      <alignment horizontal="center"/>
    </xf>
    <xf numFmtId="0" fontId="21" fillId="8" borderId="0" xfId="0" applyNumberFormat="1" applyFont="1" applyFill="1" applyAlignment="1">
      <alignment horizontal="left"/>
    </xf>
    <xf numFmtId="0" fontId="21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2" fillId="0" borderId="0" xfId="0" applyNumberFormat="1" applyFont="1" applyAlignment="1">
      <alignment horizontal="center"/>
    </xf>
    <xf numFmtId="170" fontId="21" fillId="0" borderId="0" xfId="0" applyNumberFormat="1" applyFont="1" applyAlignment="1">
      <alignment horizontal="left"/>
    </xf>
    <xf numFmtId="0" fontId="7" fillId="0" borderId="0" xfId="0" applyFont="1" applyFill="1" applyAlignment="1">
      <alignment horizontal="center"/>
    </xf>
    <xf numFmtId="0" fontId="26" fillId="0" borderId="0" xfId="0" applyFont="1" applyAlignment="1">
      <alignment horizontal="center" vertical="center" wrapText="1"/>
    </xf>
    <xf numFmtId="0" fontId="0" fillId="15" borderId="0" xfId="0" applyFill="1" applyAlignment="1">
      <alignment horizontal="center"/>
    </xf>
    <xf numFmtId="0" fontId="19" fillId="0" borderId="0" xfId="0" applyFont="1" applyAlignment="1">
      <alignment horizontal="center"/>
    </xf>
    <xf numFmtId="0" fontId="0" fillId="0" borderId="0" xfId="0" applyFill="1" applyAlignment="1">
      <alignment horizontal="right"/>
    </xf>
    <xf numFmtId="0" fontId="2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2" fillId="0" borderId="0" xfId="0" applyNumberFormat="1" applyFont="1" applyAlignment="1">
      <alignment horizontal="right"/>
    </xf>
    <xf numFmtId="0" fontId="29" fillId="16" borderId="40" xfId="0" applyFont="1" applyFill="1" applyBorder="1" applyAlignment="1">
      <alignment horizontal="center"/>
    </xf>
    <xf numFmtId="0" fontId="29" fillId="16" borderId="41" xfId="0" applyFont="1" applyFill="1" applyBorder="1" applyAlignment="1">
      <alignment horizontal="center"/>
    </xf>
    <xf numFmtId="0" fontId="29" fillId="16" borderId="42" xfId="0" applyFont="1" applyFill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0" fillId="7" borderId="8" xfId="0" applyFont="1" applyFill="1" applyBorder="1" applyAlignment="1">
      <alignment horizontal="center"/>
    </xf>
    <xf numFmtId="0" fontId="10" fillId="7" borderId="16" xfId="0" applyFont="1" applyFill="1" applyBorder="1" applyAlignment="1">
      <alignment horizontal="center"/>
    </xf>
    <xf numFmtId="0" fontId="10" fillId="8" borderId="11" xfId="0" applyFont="1" applyFill="1" applyBorder="1" applyAlignment="1">
      <alignment horizontal="center"/>
    </xf>
    <xf numFmtId="0" fontId="10" fillId="8" borderId="9" xfId="0" applyFont="1" applyFill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2" fillId="12" borderId="8" xfId="0" applyFont="1" applyFill="1" applyBorder="1" applyAlignment="1">
      <alignment horizontal="center"/>
    </xf>
    <xf numFmtId="0" fontId="12" fillId="12" borderId="9" xfId="0" applyFont="1" applyFill="1" applyBorder="1" applyAlignment="1">
      <alignment horizontal="center"/>
    </xf>
    <xf numFmtId="0" fontId="13" fillId="9" borderId="8" xfId="0" applyFont="1" applyFill="1" applyBorder="1" applyAlignment="1">
      <alignment horizontal="center"/>
    </xf>
    <xf numFmtId="0" fontId="13" fillId="9" borderId="24" xfId="0" applyFont="1" applyFill="1" applyBorder="1" applyAlignment="1">
      <alignment horizontal="center"/>
    </xf>
    <xf numFmtId="0" fontId="12" fillId="13" borderId="0" xfId="0" applyFont="1" applyFill="1" applyAlignment="1">
      <alignment horizontal="center"/>
    </xf>
    <xf numFmtId="0" fontId="12" fillId="0" borderId="11" xfId="0" applyFont="1" applyBorder="1"/>
    <xf numFmtId="0" fontId="5" fillId="14" borderId="12" xfId="0" applyFont="1" applyFill="1" applyBorder="1"/>
    <xf numFmtId="0" fontId="5" fillId="14" borderId="13" xfId="0" applyFont="1" applyFill="1" applyBorder="1"/>
    <xf numFmtId="0" fontId="5" fillId="14" borderId="23" xfId="0" applyFont="1" applyFill="1" applyBorder="1"/>
    <xf numFmtId="0" fontId="13" fillId="9" borderId="11" xfId="0" applyFont="1" applyFill="1" applyBorder="1" applyAlignment="1">
      <alignment horizontal="center"/>
    </xf>
    <xf numFmtId="0" fontId="12" fillId="0" borderId="36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11" xfId="0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4"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53"/>
      </font>
    </dxf>
    <dxf>
      <font>
        <condense val="0"/>
        <extend val="0"/>
        <color indexed="53"/>
      </font>
    </dxf>
  </dxfs>
  <tableStyles count="0" defaultTableStyle="TableStyleMedium9" defaultPivotStyle="PivotStyleLight16"/>
  <colors>
    <mruColors>
      <color rgb="FF86EF81"/>
      <color rgb="FFFFCC99"/>
      <color rgb="FFFFCC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attachedToolbars" Target="attachedToolbars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450" b="1" i="0" u="none" strike="noStrike" baseline="0">
                <a:solidFill>
                  <a:srgbClr val="000000"/>
                </a:solidFill>
                <a:latin typeface="Comic Sans MS"/>
                <a:ea typeface="Comic Sans MS"/>
                <a:cs typeface="Comic Sans MS"/>
              </a:defRPr>
            </a:pPr>
            <a:r>
              <a:rPr lang="fr-FR"/>
              <a:t>COMPTE de RESULTAT</a:t>
            </a:r>
          </a:p>
        </c:rich>
      </c:tx>
      <c:layout>
        <c:manualLayout>
          <c:xMode val="edge"/>
          <c:yMode val="edge"/>
          <c:x val="0.23566945851514376"/>
          <c:y val="7.7778944298629374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0.29299454180727963"/>
          <c:y val="0.48889419373041615"/>
          <c:w val="0.28662509524625163"/>
          <c:h val="0.20000217016244262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375" b="0" i="0" u="none" strike="noStrike" baseline="0">
                    <a:solidFill>
                      <a:srgbClr val="000000"/>
                    </a:solidFill>
                    <a:latin typeface="Comic Sans MS"/>
                    <a:ea typeface="Comic Sans MS"/>
                    <a:cs typeface="Comic Sans MS"/>
                  </a:defRPr>
                </a:pPr>
                <a:endParaRPr lang="fr-FR"/>
              </a:p>
            </c:txPr>
            <c:showVal val="1"/>
            <c:showLeaderLines val="1"/>
          </c:dLbls>
          <c:val>
            <c:numRef>
              <c:f>(Cpte_de_résultat!$B$18,Cpte_de_résultat!$D$18)</c:f>
              <c:numCache>
                <c:formatCode>0.00</c:formatCode>
                <c:ptCount val="2"/>
                <c:pt idx="0">
                  <c:v>154.80000000000001</c:v>
                </c:pt>
                <c:pt idx="1">
                  <c:v>1240</c:v>
                </c:pt>
              </c:numCache>
            </c:numRef>
          </c:val>
        </c:ser>
        <c:dLbls>
          <c:showVal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4713643278666551"/>
          <c:y val="0.46667133275007294"/>
          <c:w val="0.10191082802547755"/>
          <c:h val="0.2555578885972588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 rtl="0">
            <a:defRPr sz="345" b="0" i="0" u="none" strike="noStrike" baseline="0">
              <a:solidFill>
                <a:srgbClr val="000000"/>
              </a:solidFill>
              <a:latin typeface="Comic Sans MS"/>
              <a:ea typeface="Comic Sans MS"/>
              <a:cs typeface="Comic Sans MS"/>
            </a:defRPr>
          </a:pPr>
          <a:endParaRPr lang="fr-FR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75" b="0" i="0" u="none" strike="noStrike" baseline="0">
          <a:solidFill>
            <a:srgbClr val="000000"/>
          </a:solidFill>
          <a:latin typeface="Comic Sans MS"/>
          <a:ea typeface="Comic Sans MS"/>
          <a:cs typeface="Comic Sans MS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88" footer="0.49212598450000788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jpeg"/><Relationship Id="rId3" Type="http://schemas.openxmlformats.org/officeDocument/2006/relationships/image" Target="../media/image2.png"/><Relationship Id="rId7" Type="http://schemas.openxmlformats.org/officeDocument/2006/relationships/chart" Target="../charts/chart1.xml"/><Relationship Id="rId2" Type="http://schemas.openxmlformats.org/officeDocument/2006/relationships/image" Target="../media/image1.jpeg"/><Relationship Id="rId1" Type="http://schemas.openxmlformats.org/officeDocument/2006/relationships/hyperlink" Target="http://images.google.fr/imgres?imgurl=http://www.immobiliere3f.fr/espace_loc3f/images/illustrations/FAQ-Loyer.gif&amp;imgrefurl=http://www.immobiliere3f.fr/espace_loc3f/faq.php&amp;usg=__I_yEH1xKgJiO0490GauNht6q0vI=&amp;h=212&amp;w=200&amp;sz=15&amp;hl=fr&amp;start=5&amp;tbnid=1nYs3ZrAeHMZGM:&amp;tbnh=106&amp;tbnw=100&amp;prev=/images?q=loyer&amp;gbv=2&amp;ndsp=20&amp;hl=fr&amp;sa=N" TargetMode="External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142875</xdr:colOff>
      <xdr:row>15</xdr:row>
      <xdr:rowOff>114300</xdr:rowOff>
    </xdr:from>
    <xdr:to>
      <xdr:col>4</xdr:col>
      <xdr:colOff>1095375</xdr:colOff>
      <xdr:row>21</xdr:row>
      <xdr:rowOff>123825</xdr:rowOff>
    </xdr:to>
    <xdr:pic macro="[0]!va_loyers">
      <xdr:nvPicPr>
        <xdr:cNvPr id="1728" name="Picture 331" descr="FAQ-Loyer">
          <a:hlinkClick xmlns:r="http://schemas.openxmlformats.org/officeDocument/2006/relationships" r:id="rId1" tgtFrame="_parent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162175" y="3429000"/>
          <a:ext cx="952500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1428750</xdr:colOff>
      <xdr:row>22</xdr:row>
      <xdr:rowOff>28575</xdr:rowOff>
    </xdr:to>
    <xdr:pic macro="[0]!va_loyers">
      <xdr:nvPicPr>
        <xdr:cNvPr id="1729" name="Picture 332" descr="FAQ-Loy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019300" y="2990850"/>
          <a:ext cx="1428750" cy="151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13</xdr:row>
      <xdr:rowOff>28575</xdr:rowOff>
    </xdr:from>
    <xdr:to>
      <xdr:col>2</xdr:col>
      <xdr:colOff>561975</xdr:colOff>
      <xdr:row>19</xdr:row>
      <xdr:rowOff>104775</xdr:rowOff>
    </xdr:to>
    <xdr:pic macro="[0]!Feuil1.imprime">
      <xdr:nvPicPr>
        <xdr:cNvPr id="1730" name="Picture 33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3019425"/>
          <a:ext cx="1123950" cy="10763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733425</xdr:colOff>
      <xdr:row>7</xdr:row>
      <xdr:rowOff>85725</xdr:rowOff>
    </xdr:from>
    <xdr:to>
      <xdr:col>7</xdr:col>
      <xdr:colOff>790575</xdr:colOff>
      <xdr:row>12</xdr:row>
      <xdr:rowOff>0</xdr:rowOff>
    </xdr:to>
    <xdr:pic macro="[0]!va_quittance">
      <xdr:nvPicPr>
        <xdr:cNvPr id="1731" name="Picture 33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686300" y="1828800"/>
          <a:ext cx="1857375" cy="7810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114300</xdr:colOff>
      <xdr:row>7</xdr:row>
      <xdr:rowOff>57150</xdr:rowOff>
    </xdr:from>
    <xdr:to>
      <xdr:col>2</xdr:col>
      <xdr:colOff>323850</xdr:colOff>
      <xdr:row>12</xdr:row>
      <xdr:rowOff>333375</xdr:rowOff>
    </xdr:to>
    <xdr:pic macro="[0]!chgt_an">
      <xdr:nvPicPr>
        <xdr:cNvPr id="1732" name="Picture 338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14300" y="1800225"/>
          <a:ext cx="857250" cy="1143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66675</xdr:colOff>
      <xdr:row>17</xdr:row>
      <xdr:rowOff>133350</xdr:rowOff>
    </xdr:from>
    <xdr:to>
      <xdr:col>7</xdr:col>
      <xdr:colOff>800100</xdr:colOff>
      <xdr:row>22</xdr:row>
      <xdr:rowOff>152400</xdr:rowOff>
    </xdr:to>
    <xdr:graphicFrame macro="[0]!va_cpte_de_résultat">
      <xdr:nvGraphicFramePr>
        <xdr:cNvPr id="1733" name="Chart 3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600075</xdr:colOff>
      <xdr:row>12</xdr:row>
      <xdr:rowOff>257175</xdr:rowOff>
    </xdr:from>
    <xdr:to>
      <xdr:col>7</xdr:col>
      <xdr:colOff>752475</xdr:colOff>
      <xdr:row>15</xdr:row>
      <xdr:rowOff>38100</xdr:rowOff>
    </xdr:to>
    <xdr:sp macro="[0]!va_histo" textlink="">
      <xdr:nvSpPr>
        <xdr:cNvPr id="1365" name="AutoShape 341"/>
        <xdr:cNvSpPr>
          <a:spLocks noChangeArrowheads="1"/>
        </xdr:cNvSpPr>
      </xdr:nvSpPr>
      <xdr:spPr bwMode="auto">
        <a:xfrm>
          <a:off x="5591175" y="2867025"/>
          <a:ext cx="914400" cy="485775"/>
        </a:xfrm>
        <a:prstGeom prst="horizontalScroll">
          <a:avLst>
            <a:gd name="adj" fmla="val 12500"/>
          </a:avLst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Consulter</a:t>
          </a:r>
        </a:p>
        <a:p>
          <a:pPr algn="ctr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L'historique</a:t>
          </a:r>
        </a:p>
      </xdr:txBody>
    </xdr:sp>
    <xdr:clientData/>
  </xdr:twoCellAnchor>
  <xdr:twoCellAnchor>
    <xdr:from>
      <xdr:col>4</xdr:col>
      <xdr:colOff>1930400</xdr:colOff>
      <xdr:row>14</xdr:row>
      <xdr:rowOff>19050</xdr:rowOff>
    </xdr:from>
    <xdr:to>
      <xdr:col>5</xdr:col>
      <xdr:colOff>889000</xdr:colOff>
      <xdr:row>19</xdr:row>
      <xdr:rowOff>107950</xdr:rowOff>
    </xdr:to>
    <xdr:sp macro="[0]!va_choix" textlink="">
      <xdr:nvSpPr>
        <xdr:cNvPr id="10" name="Parchemin vertical 9"/>
        <xdr:cNvSpPr/>
      </xdr:nvSpPr>
      <xdr:spPr bwMode="auto">
        <a:xfrm>
          <a:off x="3962400" y="3200400"/>
          <a:ext cx="895350" cy="939800"/>
        </a:xfrm>
        <a:prstGeom prst="verticalScroll">
          <a:avLst/>
        </a:prstGeom>
        <a:solidFill>
          <a:schemeClr val="accent2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Accès à la Liste des Opérations</a:t>
          </a:r>
        </a:p>
      </xdr:txBody>
    </xdr:sp>
    <xdr:clientData/>
  </xdr:twoCellAnchor>
  <xdr:twoCellAnchor editAs="oneCell">
    <xdr:from>
      <xdr:col>4</xdr:col>
      <xdr:colOff>148166</xdr:colOff>
      <xdr:row>7</xdr:row>
      <xdr:rowOff>33866</xdr:rowOff>
    </xdr:from>
    <xdr:to>
      <xdr:col>4</xdr:col>
      <xdr:colOff>1508124</xdr:colOff>
      <xdr:row>12</xdr:row>
      <xdr:rowOff>88719</xdr:rowOff>
    </xdr:to>
    <xdr:pic macro="[0]!Va_BQE">
      <xdr:nvPicPr>
        <xdr:cNvPr id="11" name="Image 10" descr="billets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2269066" y="1769533"/>
          <a:ext cx="1359958" cy="9353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18</xdr:row>
      <xdr:rowOff>219075</xdr:rowOff>
    </xdr:from>
    <xdr:to>
      <xdr:col>9</xdr:col>
      <xdr:colOff>428625</xdr:colOff>
      <xdr:row>24</xdr:row>
      <xdr:rowOff>28575</xdr:rowOff>
    </xdr:to>
    <xdr:sp macro="[0]!va_accueil" textlink="">
      <xdr:nvSpPr>
        <xdr:cNvPr id="6147" name="AutoShape 3"/>
        <xdr:cNvSpPr>
          <a:spLocks noChangeArrowheads="1"/>
        </xdr:cNvSpPr>
      </xdr:nvSpPr>
      <xdr:spPr bwMode="auto">
        <a:xfrm rot="15775417">
          <a:off x="6891338" y="4710112"/>
          <a:ext cx="1295400" cy="885825"/>
        </a:xfrm>
        <a:prstGeom prst="curvedUpArrow">
          <a:avLst>
            <a:gd name="adj1" fmla="val 28421"/>
            <a:gd name="adj2" fmla="val 57709"/>
            <a:gd name="adj3" fmla="val 33333"/>
          </a:avLst>
        </a:prstGeom>
        <a:solidFill>
          <a:srgbClr val="339966"/>
        </a:solidFill>
        <a:ln w="127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RETOUR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  <xdr:twoCellAnchor>
    <xdr:from>
      <xdr:col>8</xdr:col>
      <xdr:colOff>19050</xdr:colOff>
      <xdr:row>6</xdr:row>
      <xdr:rowOff>76201</xdr:rowOff>
    </xdr:from>
    <xdr:to>
      <xdr:col>10</xdr:col>
      <xdr:colOff>9525</xdr:colOff>
      <xdr:row>9</xdr:row>
      <xdr:rowOff>209551</xdr:rowOff>
    </xdr:to>
    <xdr:sp macro="[0]!valider" textlink="">
      <xdr:nvSpPr>
        <xdr:cNvPr id="6149" name="AutoShape 5"/>
        <xdr:cNvSpPr>
          <a:spLocks noChangeArrowheads="1"/>
        </xdr:cNvSpPr>
      </xdr:nvSpPr>
      <xdr:spPr bwMode="auto">
        <a:xfrm>
          <a:off x="6753225" y="1562101"/>
          <a:ext cx="1828800" cy="704850"/>
        </a:xfrm>
        <a:prstGeom prst="flowChartAlternateProcess">
          <a:avLst/>
        </a:prstGeom>
        <a:solidFill>
          <a:srgbClr val="FFFF00"/>
        </a:solidFill>
        <a:ln w="2857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41148" rIns="36576" bIns="0" anchor="t" upright="1"/>
        <a:lstStyle/>
        <a:p>
          <a:pPr algn="ctr" rtl="1">
            <a:defRPr sz="1000"/>
          </a:pPr>
          <a:r>
            <a:rPr lang="fr-FR" sz="1400" b="0" i="0" strike="noStrike">
              <a:solidFill>
                <a:srgbClr val="3366FF"/>
              </a:solidFill>
              <a:latin typeface="Comic Sans MS"/>
            </a:rPr>
            <a:t>VALIDATION</a:t>
          </a:r>
        </a:p>
        <a:p>
          <a:pPr algn="ctr" rtl="1">
            <a:defRPr sz="1000"/>
          </a:pPr>
          <a:r>
            <a:rPr lang="fr-FR" sz="1400" b="0" i="0" strike="noStrike">
              <a:solidFill>
                <a:srgbClr val="3366FF"/>
              </a:solidFill>
              <a:latin typeface="Comic Sans MS"/>
            </a:rPr>
            <a:t>de la Quittance</a:t>
          </a:r>
        </a:p>
      </xdr:txBody>
    </xdr:sp>
    <xdr:clientData/>
  </xdr:twoCellAnchor>
  <xdr:twoCellAnchor>
    <xdr:from>
      <xdr:col>10</xdr:col>
      <xdr:colOff>638175</xdr:colOff>
      <xdr:row>21</xdr:row>
      <xdr:rowOff>133350</xdr:rowOff>
    </xdr:from>
    <xdr:to>
      <xdr:col>12</xdr:col>
      <xdr:colOff>371475</xdr:colOff>
      <xdr:row>24</xdr:row>
      <xdr:rowOff>114300</xdr:rowOff>
    </xdr:to>
    <xdr:sp macro="[0]!Duplicata" textlink="">
      <xdr:nvSpPr>
        <xdr:cNvPr id="4" name="Parchemin horizontal 3"/>
        <xdr:cNvSpPr/>
      </xdr:nvSpPr>
      <xdr:spPr bwMode="auto">
        <a:xfrm>
          <a:off x="9210675" y="5162550"/>
          <a:ext cx="1257300" cy="723900"/>
        </a:xfrm>
        <a:prstGeom prst="horizontalScroll">
          <a:avLst/>
        </a:prstGeom>
        <a:solidFill>
          <a:srgbClr val="FFFF00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50800" dir="5400000" algn="ctr" rotWithShape="0">
            <a:schemeClr val="accent2">
              <a:lumMod val="60000"/>
              <a:lumOff val="40000"/>
            </a:scheme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b="1"/>
            <a:t>IMPRIMER</a:t>
          </a:r>
          <a:r>
            <a:rPr lang="fr-FR" sz="1200" b="1" baseline="0"/>
            <a:t> LE DUPLICATA</a:t>
          </a:r>
          <a:endParaRPr lang="fr-FR" sz="12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1784351</xdr:colOff>
      <xdr:row>13</xdr:row>
      <xdr:rowOff>82550</xdr:rowOff>
    </xdr:from>
    <xdr:to>
      <xdr:col>8</xdr:col>
      <xdr:colOff>2374900</xdr:colOff>
      <xdr:row>21</xdr:row>
      <xdr:rowOff>82550</xdr:rowOff>
    </xdr:to>
    <xdr:sp macro="[0]!va_accueil" textlink="">
      <xdr:nvSpPr>
        <xdr:cNvPr id="7169" name="AutoShape 1"/>
        <xdr:cNvSpPr>
          <a:spLocks noChangeArrowheads="1"/>
        </xdr:cNvSpPr>
      </xdr:nvSpPr>
      <xdr:spPr bwMode="auto">
        <a:xfrm rot="15775417">
          <a:off x="7502526" y="2486025"/>
          <a:ext cx="1270000" cy="590549"/>
        </a:xfrm>
        <a:prstGeom prst="curvedUpArrow">
          <a:avLst>
            <a:gd name="adj1" fmla="val 28421"/>
            <a:gd name="adj2" fmla="val 57709"/>
            <a:gd name="adj3" fmla="val 33333"/>
          </a:avLst>
        </a:prstGeom>
        <a:solidFill>
          <a:srgbClr val="339966"/>
        </a:solidFill>
        <a:ln w="127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RETOUR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84017</xdr:colOff>
      <xdr:row>0</xdr:row>
      <xdr:rowOff>80841</xdr:rowOff>
    </xdr:from>
    <xdr:to>
      <xdr:col>6</xdr:col>
      <xdr:colOff>580782</xdr:colOff>
      <xdr:row>4</xdr:row>
      <xdr:rowOff>61791</xdr:rowOff>
    </xdr:to>
    <xdr:sp macro="[0]!va_accueil" textlink="">
      <xdr:nvSpPr>
        <xdr:cNvPr id="3082" name="AutoShape 10"/>
        <xdr:cNvSpPr>
          <a:spLocks noChangeArrowheads="1"/>
        </xdr:cNvSpPr>
      </xdr:nvSpPr>
      <xdr:spPr bwMode="auto">
        <a:xfrm rot="15775417">
          <a:off x="7269530" y="207597"/>
          <a:ext cx="1072662" cy="819150"/>
        </a:xfrm>
        <a:prstGeom prst="curvedUpArrow">
          <a:avLst>
            <a:gd name="adj1" fmla="val 23974"/>
            <a:gd name="adj2" fmla="val 49823"/>
            <a:gd name="adj3" fmla="val 33333"/>
          </a:avLst>
        </a:prstGeom>
        <a:solidFill>
          <a:srgbClr val="339966"/>
        </a:solidFill>
        <a:ln w="127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RETOUR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1</xdr:row>
      <xdr:rowOff>247650</xdr:rowOff>
    </xdr:from>
    <xdr:to>
      <xdr:col>5</xdr:col>
      <xdr:colOff>657225</xdr:colOff>
      <xdr:row>6</xdr:row>
      <xdr:rowOff>190500</xdr:rowOff>
    </xdr:to>
    <xdr:sp macro="[0]!va_accueil" textlink="">
      <xdr:nvSpPr>
        <xdr:cNvPr id="4098" name="AutoShape 2"/>
        <xdr:cNvSpPr>
          <a:spLocks noChangeArrowheads="1"/>
        </xdr:cNvSpPr>
      </xdr:nvSpPr>
      <xdr:spPr bwMode="auto">
        <a:xfrm rot="15775417">
          <a:off x="8643938" y="623887"/>
          <a:ext cx="1295400" cy="885825"/>
        </a:xfrm>
        <a:prstGeom prst="curvedUpArrow">
          <a:avLst>
            <a:gd name="adj1" fmla="val 28421"/>
            <a:gd name="adj2" fmla="val 57709"/>
            <a:gd name="adj3" fmla="val 33333"/>
          </a:avLst>
        </a:prstGeom>
        <a:solidFill>
          <a:srgbClr val="339966"/>
        </a:solidFill>
        <a:ln w="127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RETOUR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349280</xdr:colOff>
      <xdr:row>2</xdr:row>
      <xdr:rowOff>43259</xdr:rowOff>
    </xdr:from>
    <xdr:to>
      <xdr:col>10</xdr:col>
      <xdr:colOff>759701</xdr:colOff>
      <xdr:row>8</xdr:row>
      <xdr:rowOff>154135</xdr:rowOff>
    </xdr:to>
    <xdr:sp macro="[0]!va_accueil" textlink="">
      <xdr:nvSpPr>
        <xdr:cNvPr id="5121" name="AutoShape 1"/>
        <xdr:cNvSpPr>
          <a:spLocks noChangeArrowheads="1"/>
        </xdr:cNvSpPr>
      </xdr:nvSpPr>
      <xdr:spPr bwMode="auto">
        <a:xfrm rot="15775417">
          <a:off x="7938078" y="674536"/>
          <a:ext cx="1501526" cy="1172421"/>
        </a:xfrm>
        <a:prstGeom prst="curvedUpArrow">
          <a:avLst>
            <a:gd name="adj1" fmla="val 24189"/>
            <a:gd name="adj2" fmla="val 50272"/>
            <a:gd name="adj3" fmla="val 33333"/>
          </a:avLst>
        </a:prstGeom>
        <a:solidFill>
          <a:srgbClr val="339966"/>
        </a:solidFill>
        <a:ln w="127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RETOUR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488949</xdr:colOff>
      <xdr:row>22</xdr:row>
      <xdr:rowOff>63499</xdr:rowOff>
    </xdr:from>
    <xdr:to>
      <xdr:col>2</xdr:col>
      <xdr:colOff>612774</xdr:colOff>
      <xdr:row>31</xdr:row>
      <xdr:rowOff>15874</xdr:rowOff>
    </xdr:to>
    <xdr:sp macro="[0]!va_accueil" textlink="">
      <xdr:nvSpPr>
        <xdr:cNvPr id="2" name="AutoShape 3"/>
        <xdr:cNvSpPr>
          <a:spLocks noChangeArrowheads="1"/>
        </xdr:cNvSpPr>
      </xdr:nvSpPr>
      <xdr:spPr bwMode="auto">
        <a:xfrm rot="15775417">
          <a:off x="3143249" y="2952749"/>
          <a:ext cx="1381125" cy="885825"/>
        </a:xfrm>
        <a:prstGeom prst="curvedUpArrow">
          <a:avLst>
            <a:gd name="adj1" fmla="val 28421"/>
            <a:gd name="adj2" fmla="val 57709"/>
            <a:gd name="adj3" fmla="val 33333"/>
          </a:avLst>
        </a:prstGeom>
        <a:solidFill>
          <a:srgbClr val="339966"/>
        </a:solidFill>
        <a:ln w="127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RETOUR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48"/>
  </sheetPr>
  <dimension ref="A1:R243"/>
  <sheetViews>
    <sheetView showGridLines="0" tabSelected="1" zoomScale="150" workbookViewId="0">
      <pane ySplit="7" topLeftCell="A8" activePane="bottomLeft" state="frozen"/>
      <selection pane="bottomLeft" activeCell="I17" sqref="I17"/>
    </sheetView>
  </sheetViews>
  <sheetFormatPr baseColWidth="10" defaultRowHeight="12.75"/>
  <cols>
    <col min="1" max="1" width="5.5703125" customWidth="1"/>
    <col min="2" max="2" width="4.140625" customWidth="1"/>
    <col min="3" max="3" width="9.5703125" customWidth="1"/>
    <col min="4" max="4" width="11" customWidth="1"/>
    <col min="5" max="5" width="29" customWidth="1"/>
    <col min="6" max="6" width="15.5703125" customWidth="1"/>
    <col min="8" max="8" width="12.5703125" customWidth="1"/>
    <col min="9" max="9" width="9.140625" customWidth="1"/>
    <col min="10" max="10" width="14.28515625" customWidth="1"/>
    <col min="11" max="11" width="10.28515625" customWidth="1"/>
    <col min="13" max="13" width="11.7109375" customWidth="1"/>
    <col min="14" max="14" width="6.7109375" customWidth="1"/>
    <col min="15" max="15" width="27.7109375" customWidth="1"/>
    <col min="16" max="16" width="4.140625" customWidth="1"/>
    <col min="17" max="17" width="32.42578125" customWidth="1"/>
    <col min="18" max="18" width="11.42578125" customWidth="1"/>
    <col min="19" max="19" width="6" customWidth="1"/>
  </cols>
  <sheetData>
    <row r="1" spans="1:18" ht="26.25" thickBot="1">
      <c r="A1" s="164" t="s">
        <v>95</v>
      </c>
      <c r="B1" s="165"/>
      <c r="C1" s="165"/>
      <c r="D1" s="165"/>
      <c r="E1" s="165"/>
      <c r="F1" s="165"/>
      <c r="G1" s="165"/>
      <c r="H1" s="166"/>
      <c r="I1" s="71"/>
      <c r="J1" s="9"/>
      <c r="K1" s="9"/>
      <c r="L1" s="9"/>
      <c r="M1" s="9"/>
      <c r="R1">
        <v>2014</v>
      </c>
    </row>
    <row r="2" spans="1:18" ht="40.5" customHeight="1" thickBot="1">
      <c r="A2" s="167" t="s">
        <v>96</v>
      </c>
      <c r="B2" s="168"/>
      <c r="C2" s="168"/>
      <c r="D2" s="169"/>
      <c r="E2" s="170" t="s">
        <v>97</v>
      </c>
      <c r="F2" s="171"/>
      <c r="G2" s="171"/>
      <c r="H2" s="172"/>
      <c r="I2" s="10"/>
      <c r="J2" s="10"/>
      <c r="K2" s="10"/>
      <c r="L2" s="10"/>
      <c r="M2" s="10"/>
    </row>
    <row r="3" spans="1:18" ht="13.5" thickBot="1">
      <c r="A3" s="150" t="str">
        <f>"ANNEE : "&amp;R1</f>
        <v>ANNEE : 2014</v>
      </c>
      <c r="B3" s="151"/>
      <c r="C3" s="151"/>
      <c r="D3" s="152"/>
      <c r="E3" s="2"/>
      <c r="F3" s="36" t="s">
        <v>98</v>
      </c>
      <c r="G3" s="38"/>
      <c r="H3" s="40" t="s">
        <v>18</v>
      </c>
      <c r="I3" s="129"/>
      <c r="J3" s="16"/>
      <c r="K3" s="17"/>
      <c r="L3" s="18"/>
      <c r="M3" s="18"/>
      <c r="N3" s="12"/>
      <c r="O3" s="12"/>
    </row>
    <row r="4" spans="1:18" ht="15.75" thickBot="1">
      <c r="A4" s="153"/>
      <c r="B4" s="154"/>
      <c r="C4" s="154"/>
      <c r="D4" s="155"/>
      <c r="E4" s="2" t="str">
        <f>"Solde au 31/12/"&amp;R1-1</f>
        <v>Solde au 31/12/2013</v>
      </c>
      <c r="F4" s="137">
        <v>0</v>
      </c>
      <c r="G4" s="105"/>
      <c r="H4" s="148">
        <f>F4+G4</f>
        <v>0</v>
      </c>
      <c r="I4" s="12"/>
      <c r="J4" s="70"/>
      <c r="K4" s="19"/>
      <c r="L4" s="20"/>
      <c r="M4" s="21"/>
      <c r="N4" s="12"/>
      <c r="O4" s="12"/>
    </row>
    <row r="5" spans="1:18" ht="15.75" thickBot="1">
      <c r="A5" s="153"/>
      <c r="B5" s="154"/>
      <c r="C5" s="154"/>
      <c r="D5" s="155"/>
      <c r="E5" s="2" t="s">
        <v>4</v>
      </c>
      <c r="F5" s="37">
        <f>BQE!E4</f>
        <v>1085.2</v>
      </c>
      <c r="G5" s="39"/>
      <c r="H5" s="72">
        <f>F5+G5</f>
        <v>1085.2</v>
      </c>
      <c r="I5" s="12"/>
      <c r="J5" s="70"/>
      <c r="K5" s="19"/>
      <c r="L5" s="20"/>
      <c r="M5" s="21"/>
      <c r="N5" s="12"/>
      <c r="O5" s="67"/>
    </row>
    <row r="6" spans="1:18" s="7" customFormat="1" ht="12.75" customHeight="1">
      <c r="A6" s="8"/>
      <c r="B6" s="8"/>
      <c r="C6" s="8"/>
      <c r="D6" s="8"/>
      <c r="E6" s="8"/>
      <c r="F6" s="8"/>
      <c r="G6" s="8"/>
      <c r="H6" s="8"/>
      <c r="I6" s="17"/>
      <c r="N6" s="17"/>
      <c r="O6" s="67"/>
    </row>
    <row r="7" spans="1:18" s="12" customFormat="1">
      <c r="F7" s="149"/>
      <c r="G7" s="149"/>
      <c r="H7" s="149"/>
      <c r="L7" s="13"/>
      <c r="M7" s="13"/>
      <c r="O7" s="67"/>
    </row>
    <row r="8" spans="1:18">
      <c r="A8" s="12"/>
      <c r="B8" s="12"/>
      <c r="C8" s="65"/>
      <c r="D8" s="66"/>
      <c r="E8" s="12"/>
      <c r="F8" s="83"/>
      <c r="G8" s="83"/>
      <c r="H8" s="83"/>
      <c r="L8" s="1"/>
      <c r="M8" s="1"/>
      <c r="N8" s="12"/>
      <c r="O8" s="67"/>
      <c r="Q8" s="146"/>
    </row>
    <row r="9" spans="1:18">
      <c r="A9" s="12"/>
      <c r="B9" s="12"/>
      <c r="C9" s="65"/>
      <c r="D9" s="66"/>
      <c r="F9" s="83"/>
      <c r="G9" s="83"/>
      <c r="H9" s="94"/>
      <c r="N9" s="12"/>
      <c r="O9" s="67"/>
      <c r="Q9" s="67"/>
    </row>
    <row r="10" spans="1:18" ht="15">
      <c r="A10" s="12"/>
      <c r="B10" s="12"/>
      <c r="C10" s="65"/>
      <c r="D10" s="66"/>
      <c r="E10" s="12"/>
      <c r="F10" s="83"/>
      <c r="G10" s="83"/>
      <c r="H10" s="83"/>
      <c r="J10" s="159"/>
      <c r="K10" s="159"/>
      <c r="L10" s="159"/>
      <c r="N10" s="12"/>
      <c r="O10" s="67"/>
      <c r="Q10" s="67"/>
    </row>
    <row r="11" spans="1:18">
      <c r="A11" s="12"/>
      <c r="B11" s="12"/>
      <c r="C11" s="65"/>
      <c r="D11" s="66"/>
      <c r="E11" s="12"/>
      <c r="F11" s="83"/>
      <c r="G11" s="94"/>
      <c r="H11" s="83"/>
      <c r="J11" s="163"/>
      <c r="K11" s="163"/>
      <c r="L11" s="163"/>
      <c r="N11" s="12"/>
      <c r="O11" s="67"/>
      <c r="Q11" s="67"/>
    </row>
    <row r="12" spans="1:18" ht="15">
      <c r="A12" s="12"/>
      <c r="B12" s="12"/>
      <c r="C12" s="65"/>
      <c r="D12" s="66"/>
      <c r="E12" s="12"/>
      <c r="F12" s="84"/>
      <c r="G12" s="84"/>
      <c r="H12" s="84"/>
      <c r="J12" s="159"/>
      <c r="K12" s="159"/>
      <c r="L12" s="159"/>
      <c r="N12" s="12"/>
      <c r="O12" s="68"/>
      <c r="Q12" s="67"/>
    </row>
    <row r="13" spans="1:18" ht="30">
      <c r="A13" s="12"/>
      <c r="B13" s="12"/>
      <c r="C13" s="65"/>
      <c r="D13" s="66"/>
      <c r="E13" s="12"/>
      <c r="F13" s="92"/>
      <c r="G13" s="85"/>
      <c r="H13" s="85"/>
      <c r="J13" s="159"/>
      <c r="K13" s="159"/>
      <c r="L13" s="158"/>
      <c r="N13" s="12"/>
      <c r="O13" s="68"/>
      <c r="Q13" s="67"/>
    </row>
    <row r="14" spans="1:18">
      <c r="A14" s="12"/>
      <c r="B14" s="12"/>
      <c r="C14" s="65"/>
      <c r="D14" s="66"/>
      <c r="F14" s="93"/>
      <c r="G14" s="104"/>
      <c r="H14" s="83"/>
      <c r="J14" s="159"/>
      <c r="K14" s="159"/>
      <c r="L14" s="158"/>
      <c r="N14" s="12"/>
      <c r="O14" s="68"/>
      <c r="Q14" s="67"/>
    </row>
    <row r="15" spans="1:18">
      <c r="A15" s="12"/>
      <c r="B15" s="12"/>
      <c r="C15" s="65"/>
      <c r="D15" s="66"/>
      <c r="E15" s="12"/>
      <c r="F15" s="83"/>
      <c r="G15" s="83"/>
      <c r="H15" s="83"/>
      <c r="J15" s="159"/>
      <c r="K15" s="159"/>
      <c r="L15" s="158"/>
      <c r="N15" s="12"/>
      <c r="O15" s="68"/>
      <c r="Q15" s="67"/>
    </row>
    <row r="16" spans="1:18">
      <c r="A16" s="12"/>
      <c r="B16" s="12"/>
      <c r="C16" s="65"/>
      <c r="D16" s="66"/>
      <c r="F16" s="83"/>
      <c r="G16" s="83"/>
      <c r="H16" s="83"/>
      <c r="J16" s="159"/>
      <c r="K16" s="159"/>
      <c r="L16" s="158"/>
      <c r="N16" s="12"/>
      <c r="O16" s="68"/>
      <c r="Q16" s="147"/>
    </row>
    <row r="17" spans="1:17">
      <c r="A17" s="12"/>
      <c r="B17" s="12"/>
      <c r="C17" s="65"/>
      <c r="D17" s="66"/>
      <c r="E17" s="12"/>
      <c r="F17" s="83"/>
      <c r="G17" s="83"/>
      <c r="H17" s="83"/>
      <c r="J17" s="22"/>
      <c r="K17" s="22"/>
      <c r="L17" s="158"/>
      <c r="N17" s="12"/>
      <c r="O17" s="68"/>
      <c r="Q17" s="68"/>
    </row>
    <row r="18" spans="1:17" ht="15">
      <c r="A18" s="12"/>
      <c r="B18" s="12"/>
      <c r="C18" s="65"/>
      <c r="D18" s="66"/>
      <c r="E18" s="12"/>
      <c r="F18" s="83"/>
      <c r="G18" s="83"/>
      <c r="H18" s="83"/>
      <c r="J18" s="159"/>
      <c r="K18" s="159"/>
      <c r="L18" s="158"/>
      <c r="N18" s="12"/>
      <c r="O18" s="68"/>
      <c r="Q18" s="68"/>
    </row>
    <row r="19" spans="1:17">
      <c r="A19" s="12"/>
      <c r="B19" s="12"/>
      <c r="C19" s="65"/>
      <c r="D19" s="66"/>
      <c r="E19" s="12"/>
      <c r="F19" s="85"/>
      <c r="G19" s="85"/>
      <c r="H19" s="85"/>
      <c r="N19" s="12"/>
      <c r="O19" s="68"/>
      <c r="Q19" s="68"/>
    </row>
    <row r="20" spans="1:17">
      <c r="A20" s="12"/>
      <c r="B20" s="12"/>
      <c r="C20" s="65"/>
      <c r="D20" s="66"/>
      <c r="E20" s="94"/>
      <c r="F20" s="85"/>
      <c r="G20" s="85"/>
      <c r="H20" s="85"/>
      <c r="N20" s="12"/>
      <c r="O20" s="68"/>
      <c r="Q20" s="68"/>
    </row>
    <row r="21" spans="1:17">
      <c r="A21" s="12"/>
      <c r="B21" s="12"/>
      <c r="C21" s="65"/>
      <c r="D21" s="66"/>
      <c r="E21" s="12"/>
      <c r="F21" s="85"/>
      <c r="G21" s="85"/>
      <c r="H21" s="85"/>
      <c r="N21" s="12"/>
      <c r="O21" s="68"/>
      <c r="Q21" s="68"/>
    </row>
    <row r="22" spans="1:17">
      <c r="A22" s="12"/>
      <c r="B22" s="12"/>
      <c r="C22" s="65"/>
      <c r="D22" s="66"/>
      <c r="E22" s="12"/>
      <c r="F22" s="85"/>
      <c r="G22" s="85"/>
      <c r="H22" s="85"/>
      <c r="N22" s="12"/>
      <c r="O22" s="68"/>
      <c r="Q22" s="68"/>
    </row>
    <row r="23" spans="1:17">
      <c r="A23" s="12"/>
      <c r="B23" s="12"/>
      <c r="C23" s="65"/>
      <c r="D23" s="66"/>
      <c r="E23" s="12"/>
      <c r="F23" s="83"/>
      <c r="G23" s="83"/>
      <c r="H23" s="83"/>
      <c r="N23" s="12"/>
      <c r="O23" s="68"/>
      <c r="Q23" s="68"/>
    </row>
    <row r="24" spans="1:17">
      <c r="A24" s="12"/>
      <c r="B24" s="12"/>
      <c r="C24" s="65"/>
      <c r="D24" s="66"/>
      <c r="E24" s="91"/>
      <c r="F24" s="83"/>
      <c r="G24" s="83"/>
      <c r="H24" s="83"/>
      <c r="N24" s="12"/>
      <c r="O24" s="68"/>
      <c r="Q24" s="68"/>
    </row>
    <row r="25" spans="1:17">
      <c r="A25" s="12"/>
      <c r="B25" s="12"/>
      <c r="C25" s="65"/>
      <c r="D25" s="66"/>
      <c r="E25" s="12"/>
      <c r="F25" s="149"/>
      <c r="G25" s="149"/>
      <c r="H25" s="149"/>
      <c r="N25" s="12"/>
      <c r="O25" s="68"/>
      <c r="Q25" s="68"/>
    </row>
    <row r="26" spans="1:17">
      <c r="A26" s="12"/>
      <c r="B26" s="12"/>
      <c r="C26" s="65"/>
      <c r="D26" s="66"/>
      <c r="E26" s="12"/>
      <c r="F26" s="149"/>
      <c r="G26" s="149"/>
      <c r="H26" s="149"/>
      <c r="N26" s="12"/>
      <c r="O26" s="68"/>
      <c r="Q26" s="68"/>
    </row>
    <row r="27" spans="1:17">
      <c r="A27" s="12"/>
      <c r="B27" s="12"/>
      <c r="C27" s="65"/>
      <c r="D27" s="66"/>
      <c r="E27" s="12"/>
      <c r="F27" s="149"/>
      <c r="G27" s="149"/>
      <c r="H27" s="149"/>
      <c r="N27" s="12"/>
      <c r="O27" s="17"/>
      <c r="Q27" s="68"/>
    </row>
    <row r="28" spans="1:17">
      <c r="A28" s="12"/>
      <c r="B28" s="12"/>
      <c r="C28" s="65"/>
      <c r="D28" s="66"/>
      <c r="E28" s="12"/>
      <c r="F28" s="149"/>
      <c r="G28" s="149"/>
      <c r="H28" s="149"/>
      <c r="N28" s="12"/>
      <c r="O28" s="17"/>
      <c r="Q28" s="68"/>
    </row>
    <row r="29" spans="1:17">
      <c r="A29" s="12"/>
      <c r="B29" s="12"/>
      <c r="C29" s="65"/>
      <c r="D29" s="66"/>
      <c r="E29" s="12"/>
      <c r="F29" s="149"/>
      <c r="G29" s="149"/>
      <c r="H29" s="149"/>
      <c r="N29" s="12"/>
      <c r="O29" s="17"/>
      <c r="Q29" s="68"/>
    </row>
    <row r="30" spans="1:17">
      <c r="A30" s="12"/>
      <c r="B30" s="12"/>
      <c r="C30" s="65"/>
      <c r="D30" s="66"/>
      <c r="E30" s="12"/>
      <c r="F30" s="156"/>
      <c r="G30" s="156"/>
      <c r="H30" s="156"/>
      <c r="N30" s="12"/>
      <c r="O30" s="12"/>
      <c r="Q30" s="68"/>
    </row>
    <row r="31" spans="1:17">
      <c r="A31" s="12"/>
      <c r="B31" s="12"/>
      <c r="C31" s="65"/>
      <c r="D31" s="66"/>
      <c r="E31" s="12"/>
      <c r="F31" s="149"/>
      <c r="G31" s="149"/>
      <c r="H31" s="149"/>
      <c r="N31" s="12"/>
      <c r="O31" s="12"/>
      <c r="Q31" s="17"/>
    </row>
    <row r="32" spans="1:17">
      <c r="A32" s="12"/>
      <c r="B32" s="12"/>
      <c r="C32" s="65"/>
      <c r="D32" s="66"/>
      <c r="E32" s="12"/>
      <c r="F32" s="149"/>
      <c r="G32" s="149"/>
      <c r="H32" s="149"/>
      <c r="N32" s="12"/>
      <c r="O32" s="12"/>
      <c r="Q32" s="17"/>
    </row>
    <row r="33" spans="1:17">
      <c r="A33" s="12"/>
      <c r="B33" s="12"/>
      <c r="C33" s="65"/>
      <c r="D33" s="66"/>
      <c r="E33" s="12"/>
      <c r="F33" s="149"/>
      <c r="G33" s="149"/>
      <c r="H33" s="149"/>
      <c r="N33" s="17"/>
      <c r="O33" s="17"/>
      <c r="Q33" s="17"/>
    </row>
    <row r="34" spans="1:17">
      <c r="A34" s="12"/>
      <c r="B34" s="12"/>
      <c r="C34" s="65"/>
      <c r="D34" s="66"/>
      <c r="E34" s="12"/>
      <c r="F34" s="149"/>
      <c r="G34" s="149"/>
      <c r="H34" s="149"/>
      <c r="N34" s="17"/>
      <c r="O34" s="17"/>
      <c r="Q34" s="17"/>
    </row>
    <row r="35" spans="1:17">
      <c r="A35" s="12"/>
      <c r="B35" s="12"/>
      <c r="C35" s="65"/>
      <c r="D35" s="66"/>
      <c r="E35" s="12"/>
      <c r="F35" s="149"/>
      <c r="G35" s="149"/>
      <c r="H35" s="149"/>
      <c r="Q35" s="17"/>
    </row>
    <row r="36" spans="1:17">
      <c r="A36" s="12"/>
      <c r="B36" s="12"/>
      <c r="C36" s="65"/>
      <c r="D36" s="66"/>
      <c r="E36" s="12"/>
      <c r="F36" s="149"/>
      <c r="G36" s="149"/>
      <c r="H36" s="149"/>
      <c r="Q36" s="7"/>
    </row>
    <row r="37" spans="1:17">
      <c r="A37" s="12"/>
      <c r="B37" s="12"/>
      <c r="C37" s="65"/>
      <c r="D37" s="66"/>
      <c r="E37" s="12"/>
      <c r="F37" s="149"/>
      <c r="G37" s="149"/>
      <c r="H37" s="149"/>
      <c r="Q37" s="7"/>
    </row>
    <row r="38" spans="1:17">
      <c r="A38" s="12"/>
      <c r="B38" s="12"/>
      <c r="C38" s="65"/>
      <c r="D38" s="66"/>
      <c r="E38" s="12"/>
      <c r="F38" s="149"/>
      <c r="G38" s="149"/>
      <c r="H38" s="149"/>
    </row>
    <row r="39" spans="1:17">
      <c r="A39" s="12"/>
      <c r="B39" s="12"/>
      <c r="C39" s="65"/>
      <c r="D39" s="66"/>
      <c r="E39" s="12"/>
      <c r="F39" s="149"/>
      <c r="G39" s="149"/>
      <c r="H39" s="149"/>
    </row>
    <row r="40" spans="1:17">
      <c r="A40" s="12"/>
      <c r="B40" s="12"/>
      <c r="C40" s="65"/>
      <c r="D40" s="66"/>
      <c r="E40" s="12"/>
      <c r="F40" s="149"/>
      <c r="G40" s="149"/>
      <c r="H40" s="149"/>
    </row>
    <row r="41" spans="1:17">
      <c r="A41" s="12"/>
      <c r="B41" s="12"/>
      <c r="C41" s="65"/>
      <c r="D41" s="66"/>
      <c r="E41" s="12"/>
      <c r="F41" s="149"/>
      <c r="G41" s="149"/>
      <c r="H41" s="149"/>
    </row>
    <row r="42" spans="1:17">
      <c r="A42" s="12"/>
      <c r="B42" s="12"/>
      <c r="C42" s="65"/>
      <c r="D42" s="66"/>
      <c r="E42" s="12"/>
      <c r="F42" s="149"/>
      <c r="G42" s="149"/>
      <c r="H42" s="149"/>
    </row>
    <row r="43" spans="1:17">
      <c r="A43" s="12"/>
      <c r="B43" s="12"/>
      <c r="C43" s="65"/>
      <c r="D43" s="66"/>
      <c r="E43" s="12"/>
      <c r="F43" s="157"/>
      <c r="G43" s="149"/>
      <c r="H43" s="149"/>
    </row>
    <row r="44" spans="1:17">
      <c r="A44" s="12"/>
      <c r="B44" s="12"/>
      <c r="C44" s="65"/>
      <c r="D44" s="66"/>
      <c r="E44" s="12"/>
      <c r="F44" s="156"/>
      <c r="G44" s="156"/>
      <c r="H44" s="156"/>
    </row>
    <row r="45" spans="1:17">
      <c r="A45" s="12"/>
      <c r="B45" s="12"/>
      <c r="C45" s="65"/>
      <c r="D45" s="66"/>
      <c r="E45" s="12"/>
      <c r="F45" s="149"/>
      <c r="G45" s="149"/>
      <c r="H45" s="149"/>
    </row>
    <row r="46" spans="1:17">
      <c r="A46" s="12"/>
      <c r="B46" s="12"/>
      <c r="C46" s="65"/>
      <c r="D46" s="66"/>
      <c r="E46" s="12"/>
      <c r="F46" s="149"/>
      <c r="G46" s="149"/>
      <c r="H46" s="149"/>
    </row>
    <row r="47" spans="1:17">
      <c r="A47" s="12"/>
      <c r="B47" s="12"/>
      <c r="C47" s="65"/>
      <c r="D47" s="66"/>
      <c r="E47" s="12"/>
      <c r="F47" s="149"/>
      <c r="G47" s="149"/>
      <c r="H47" s="149"/>
    </row>
    <row r="48" spans="1:17">
      <c r="A48" s="12"/>
      <c r="B48" s="12"/>
      <c r="C48" s="65"/>
      <c r="D48" s="66"/>
      <c r="E48" s="12"/>
      <c r="F48" s="149"/>
      <c r="G48" s="149"/>
      <c r="H48" s="149"/>
    </row>
    <row r="49" spans="1:13">
      <c r="A49" s="12"/>
      <c r="B49" s="12"/>
      <c r="C49" s="65"/>
      <c r="D49" s="66"/>
      <c r="E49" s="12"/>
      <c r="F49" s="149"/>
      <c r="G49" s="149"/>
      <c r="H49" s="149"/>
    </row>
    <row r="50" spans="1:13">
      <c r="A50" s="12"/>
      <c r="B50" s="12"/>
      <c r="C50" s="65"/>
      <c r="D50" s="66"/>
      <c r="E50" s="12"/>
      <c r="F50" s="149"/>
      <c r="G50" s="149"/>
      <c r="H50" s="149"/>
    </row>
    <row r="51" spans="1:13" ht="15">
      <c r="A51" s="12"/>
      <c r="B51" s="12"/>
      <c r="C51" s="65"/>
      <c r="D51" s="66"/>
      <c r="E51" s="12"/>
      <c r="F51" s="149"/>
      <c r="G51" s="149"/>
      <c r="H51" s="149"/>
      <c r="J51" s="160"/>
      <c r="K51" s="160"/>
      <c r="L51" s="160"/>
      <c r="M51" s="15"/>
    </row>
    <row r="52" spans="1:13">
      <c r="A52" s="12"/>
      <c r="B52" s="12"/>
      <c r="C52" s="65"/>
      <c r="D52" s="66"/>
      <c r="E52" s="12"/>
      <c r="F52" s="149"/>
      <c r="G52" s="149"/>
      <c r="H52" s="149"/>
      <c r="J52" s="161"/>
      <c r="K52" s="161"/>
      <c r="L52" s="161"/>
      <c r="M52" s="16"/>
    </row>
    <row r="53" spans="1:13" ht="15">
      <c r="A53" s="12"/>
      <c r="B53" s="12"/>
      <c r="C53" s="65"/>
      <c r="D53" s="66"/>
      <c r="E53" s="12"/>
      <c r="F53" s="149"/>
      <c r="G53" s="149"/>
      <c r="H53" s="149"/>
      <c r="J53" s="160"/>
      <c r="K53" s="160"/>
      <c r="L53" s="160"/>
      <c r="M53" s="15"/>
    </row>
    <row r="54" spans="1:13">
      <c r="A54" s="12"/>
      <c r="B54" s="12"/>
      <c r="C54" s="65"/>
      <c r="D54" s="66"/>
      <c r="E54" s="12"/>
      <c r="F54" s="149"/>
      <c r="G54" s="149"/>
      <c r="H54" s="149"/>
      <c r="J54" s="160"/>
      <c r="K54" s="160"/>
      <c r="L54" s="162"/>
    </row>
    <row r="55" spans="1:13">
      <c r="A55" s="12"/>
      <c r="B55" s="12"/>
      <c r="C55" s="65"/>
      <c r="D55" s="66"/>
      <c r="E55" s="12"/>
      <c r="F55" s="149"/>
      <c r="G55" s="149"/>
      <c r="H55" s="149"/>
      <c r="J55" s="160"/>
      <c r="K55" s="160"/>
      <c r="L55" s="162"/>
    </row>
    <row r="56" spans="1:13">
      <c r="A56" s="12"/>
      <c r="B56" s="12"/>
      <c r="C56" s="65"/>
      <c r="D56" s="66"/>
      <c r="E56" s="12"/>
      <c r="F56" s="149"/>
      <c r="G56" s="149"/>
      <c r="H56" s="149"/>
      <c r="J56" s="160"/>
      <c r="K56" s="160"/>
      <c r="L56" s="162"/>
    </row>
    <row r="57" spans="1:13">
      <c r="A57" s="12"/>
      <c r="B57" s="12"/>
      <c r="C57" s="65"/>
      <c r="D57" s="66"/>
      <c r="E57" s="12"/>
      <c r="F57" s="149"/>
      <c r="G57" s="149"/>
      <c r="H57" s="149"/>
      <c r="J57" s="160"/>
      <c r="K57" s="160"/>
      <c r="L57" s="162"/>
    </row>
    <row r="58" spans="1:13" ht="12.75" customHeight="1">
      <c r="A58" s="12"/>
      <c r="B58" s="12"/>
      <c r="C58" s="65"/>
      <c r="D58" s="66"/>
      <c r="E58" s="12"/>
      <c r="F58" s="149"/>
      <c r="G58" s="149"/>
      <c r="H58" s="149"/>
      <c r="J58" s="14"/>
      <c r="K58" s="14"/>
      <c r="L58" s="162"/>
    </row>
    <row r="59" spans="1:13" ht="15">
      <c r="A59" s="12"/>
      <c r="B59" s="12"/>
      <c r="C59" s="65"/>
      <c r="D59" s="66"/>
      <c r="E59" s="12"/>
      <c r="F59" s="149"/>
      <c r="G59" s="149"/>
      <c r="H59" s="149"/>
      <c r="J59" s="160"/>
      <c r="K59" s="160"/>
      <c r="L59" s="162"/>
    </row>
    <row r="60" spans="1:13">
      <c r="A60" s="12"/>
      <c r="B60" s="12"/>
      <c r="C60" s="65"/>
      <c r="D60" s="66"/>
      <c r="E60" s="12"/>
      <c r="F60" s="149"/>
      <c r="G60" s="149"/>
      <c r="H60" s="149"/>
    </row>
    <row r="61" spans="1:13">
      <c r="A61" s="12"/>
      <c r="B61" s="12"/>
      <c r="C61" s="65"/>
      <c r="D61" s="66"/>
      <c r="E61" s="12"/>
      <c r="F61" s="149"/>
      <c r="G61" s="149"/>
      <c r="H61" s="149"/>
    </row>
    <row r="62" spans="1:13">
      <c r="A62" s="12"/>
      <c r="B62" s="12"/>
      <c r="C62" s="65"/>
      <c r="D62" s="66"/>
      <c r="E62" s="12"/>
      <c r="F62" s="149"/>
      <c r="G62" s="149"/>
      <c r="H62" s="149"/>
    </row>
    <row r="63" spans="1:13">
      <c r="A63" s="12"/>
      <c r="B63" s="12"/>
      <c r="C63" s="65"/>
      <c r="D63" s="66"/>
      <c r="E63" s="12"/>
      <c r="F63" s="149"/>
      <c r="G63" s="149"/>
      <c r="H63" s="149"/>
    </row>
    <row r="64" spans="1:13">
      <c r="A64" s="12"/>
      <c r="B64" s="12"/>
      <c r="C64" s="65"/>
      <c r="D64" s="66"/>
      <c r="E64" s="12"/>
      <c r="F64" s="149"/>
      <c r="G64" s="149"/>
      <c r="H64" s="149"/>
    </row>
    <row r="65" spans="1:8">
      <c r="A65" s="12"/>
      <c r="B65" s="12"/>
      <c r="C65" s="65"/>
      <c r="D65" s="66"/>
      <c r="E65" s="12"/>
      <c r="F65" s="149"/>
      <c r="G65" s="149"/>
      <c r="H65" s="149"/>
    </row>
    <row r="66" spans="1:8">
      <c r="A66" s="12"/>
      <c r="B66" s="12"/>
      <c r="C66" s="65"/>
      <c r="D66" s="66"/>
      <c r="E66" s="12"/>
      <c r="F66" s="149"/>
      <c r="G66" s="149"/>
      <c r="H66" s="149"/>
    </row>
    <row r="67" spans="1:8">
      <c r="A67" s="12"/>
      <c r="B67" s="12"/>
      <c r="C67" s="65"/>
      <c r="D67" s="66"/>
      <c r="E67" s="12"/>
      <c r="F67" s="149"/>
      <c r="G67" s="149"/>
      <c r="H67" s="149"/>
    </row>
    <row r="68" spans="1:8">
      <c r="A68" s="12"/>
      <c r="B68" s="12"/>
      <c r="C68" s="65"/>
      <c r="D68" s="66"/>
      <c r="E68" s="12"/>
      <c r="F68" s="149"/>
      <c r="G68" s="149"/>
      <c r="H68" s="149"/>
    </row>
    <row r="69" spans="1:8">
      <c r="A69" s="12"/>
      <c r="B69" s="12"/>
      <c r="C69" s="65"/>
      <c r="D69" s="66"/>
      <c r="E69" s="12"/>
      <c r="F69" s="149"/>
      <c r="G69" s="149"/>
      <c r="H69" s="149"/>
    </row>
    <row r="70" spans="1:8">
      <c r="A70" s="12"/>
      <c r="B70" s="12"/>
      <c r="C70" s="65"/>
      <c r="D70" s="66"/>
      <c r="E70" s="12"/>
      <c r="F70" s="149"/>
      <c r="G70" s="149"/>
      <c r="H70" s="149"/>
    </row>
    <row r="71" spans="1:8">
      <c r="A71" s="12"/>
      <c r="B71" s="12"/>
      <c r="C71" s="65"/>
      <c r="D71" s="66"/>
      <c r="E71" s="12"/>
      <c r="F71" s="149"/>
      <c r="G71" s="149"/>
      <c r="H71" s="149"/>
    </row>
    <row r="72" spans="1:8">
      <c r="A72" s="12"/>
      <c r="B72" s="12"/>
      <c r="C72" s="65"/>
      <c r="D72" s="66"/>
      <c r="E72" s="12"/>
      <c r="F72" s="149"/>
      <c r="G72" s="149"/>
      <c r="H72" s="149"/>
    </row>
    <row r="73" spans="1:8">
      <c r="A73" s="12"/>
      <c r="B73" s="12"/>
      <c r="C73" s="65"/>
      <c r="D73" s="66"/>
      <c r="E73" s="12"/>
      <c r="F73" s="149"/>
      <c r="G73" s="149"/>
      <c r="H73" s="149"/>
    </row>
    <row r="74" spans="1:8">
      <c r="A74" s="12"/>
      <c r="B74" s="12"/>
      <c r="C74" s="65"/>
      <c r="D74" s="66"/>
      <c r="E74" s="12"/>
      <c r="F74" s="149"/>
      <c r="G74" s="149"/>
      <c r="H74" s="149"/>
    </row>
    <row r="75" spans="1:8">
      <c r="A75" s="12"/>
      <c r="B75" s="12"/>
      <c r="C75" s="65"/>
      <c r="D75" s="66"/>
      <c r="E75" s="12"/>
      <c r="F75" s="149"/>
      <c r="G75" s="149"/>
      <c r="H75" s="149"/>
    </row>
    <row r="76" spans="1:8">
      <c r="A76" s="12"/>
      <c r="B76" s="12"/>
      <c r="C76" s="65"/>
      <c r="D76" s="66"/>
      <c r="E76" s="12"/>
      <c r="F76" s="149"/>
      <c r="G76" s="149"/>
      <c r="H76" s="149"/>
    </row>
    <row r="77" spans="1:8">
      <c r="A77" s="12"/>
      <c r="B77" s="12"/>
      <c r="C77" s="65"/>
      <c r="D77" s="66"/>
      <c r="E77" s="12"/>
      <c r="F77" s="149"/>
      <c r="G77" s="149"/>
      <c r="H77" s="149"/>
    </row>
    <row r="78" spans="1:8">
      <c r="A78" s="12"/>
      <c r="B78" s="12"/>
      <c r="C78" s="65"/>
      <c r="D78" s="66"/>
      <c r="E78" s="12"/>
      <c r="F78" s="149"/>
      <c r="G78" s="149"/>
      <c r="H78" s="149"/>
    </row>
    <row r="79" spans="1:8">
      <c r="A79" s="12"/>
      <c r="B79" s="12"/>
      <c r="C79" s="65"/>
      <c r="D79" s="66"/>
      <c r="E79" s="12"/>
      <c r="F79" s="149"/>
      <c r="G79" s="149"/>
      <c r="H79" s="149"/>
    </row>
    <row r="80" spans="1:8">
      <c r="A80" s="12"/>
      <c r="B80" s="12"/>
      <c r="C80" s="65"/>
      <c r="D80" s="66"/>
      <c r="E80" s="12"/>
      <c r="F80" s="149"/>
      <c r="G80" s="149"/>
      <c r="H80" s="149"/>
    </row>
    <row r="81" spans="1:8">
      <c r="A81" s="12"/>
      <c r="B81" s="12"/>
      <c r="C81" s="65"/>
      <c r="D81" s="66"/>
      <c r="E81" s="12"/>
      <c r="F81" s="149"/>
      <c r="G81" s="149"/>
      <c r="H81" s="149"/>
    </row>
    <row r="82" spans="1:8">
      <c r="A82" s="12"/>
      <c r="B82" s="12"/>
      <c r="C82" s="65"/>
      <c r="D82" s="66"/>
      <c r="E82" s="12"/>
      <c r="F82" s="149"/>
      <c r="G82" s="149"/>
      <c r="H82" s="149"/>
    </row>
    <row r="83" spans="1:8">
      <c r="A83" s="12"/>
      <c r="B83" s="12"/>
      <c r="C83" s="65"/>
      <c r="D83" s="66"/>
      <c r="E83" s="12"/>
      <c r="F83" s="149"/>
      <c r="G83" s="149"/>
      <c r="H83" s="149"/>
    </row>
    <row r="84" spans="1:8">
      <c r="A84" s="12"/>
      <c r="B84" s="12"/>
      <c r="C84" s="65"/>
      <c r="D84" s="66"/>
      <c r="E84" s="12"/>
      <c r="F84" s="149"/>
      <c r="G84" s="149"/>
      <c r="H84" s="149"/>
    </row>
    <row r="85" spans="1:8">
      <c r="A85" s="12"/>
      <c r="B85" s="12"/>
      <c r="C85" s="65"/>
      <c r="D85" s="66"/>
      <c r="E85" s="12"/>
      <c r="F85" s="149"/>
      <c r="G85" s="149"/>
      <c r="H85" s="149"/>
    </row>
    <row r="86" spans="1:8">
      <c r="A86" s="12"/>
      <c r="B86" s="12"/>
      <c r="C86" s="65"/>
      <c r="D86" s="66"/>
      <c r="E86" s="12"/>
      <c r="F86" s="149"/>
      <c r="G86" s="149"/>
      <c r="H86" s="149"/>
    </row>
    <row r="87" spans="1:8">
      <c r="A87" s="12"/>
      <c r="B87" s="12"/>
      <c r="C87" s="65"/>
      <c r="D87" s="66"/>
      <c r="E87" s="12"/>
      <c r="F87" s="149"/>
      <c r="G87" s="149"/>
      <c r="H87" s="149"/>
    </row>
    <row r="88" spans="1:8">
      <c r="A88" s="12"/>
      <c r="B88" s="12"/>
      <c r="C88" s="65"/>
      <c r="D88" s="66"/>
      <c r="E88" s="12"/>
      <c r="F88" s="149"/>
      <c r="G88" s="149"/>
      <c r="H88" s="149"/>
    </row>
    <row r="89" spans="1:8">
      <c r="A89" s="12"/>
      <c r="B89" s="12"/>
      <c r="C89" s="65"/>
      <c r="D89" s="66"/>
      <c r="E89" s="12"/>
      <c r="F89" s="149"/>
      <c r="G89" s="149"/>
      <c r="H89" s="149"/>
    </row>
    <row r="90" spans="1:8">
      <c r="A90" s="12"/>
      <c r="B90" s="12"/>
      <c r="C90" s="65"/>
      <c r="D90" s="66"/>
      <c r="E90" s="12"/>
      <c r="F90" s="149"/>
      <c r="G90" s="149"/>
      <c r="H90" s="149"/>
    </row>
    <row r="91" spans="1:8">
      <c r="A91" s="12"/>
      <c r="B91" s="12"/>
      <c r="C91" s="65"/>
      <c r="D91" s="66"/>
      <c r="E91" s="12"/>
      <c r="F91" s="149"/>
      <c r="G91" s="149"/>
      <c r="H91" s="149"/>
    </row>
    <row r="92" spans="1:8">
      <c r="A92" s="12"/>
      <c r="B92" s="12"/>
      <c r="C92" s="65"/>
      <c r="D92" s="66"/>
      <c r="E92" s="12"/>
      <c r="F92" s="149"/>
      <c r="G92" s="149"/>
      <c r="H92" s="149"/>
    </row>
    <row r="93" spans="1:8">
      <c r="A93" s="12"/>
      <c r="B93" s="12"/>
      <c r="C93" s="65"/>
      <c r="D93" s="66"/>
      <c r="E93" s="12"/>
      <c r="F93" s="149"/>
      <c r="G93" s="149"/>
      <c r="H93" s="149"/>
    </row>
    <row r="94" spans="1:8">
      <c r="A94" s="12"/>
      <c r="B94" s="12"/>
      <c r="C94" s="65"/>
      <c r="D94" s="66"/>
      <c r="E94" s="12"/>
      <c r="F94" s="149"/>
      <c r="G94" s="149"/>
      <c r="H94" s="149"/>
    </row>
    <row r="95" spans="1:8">
      <c r="A95" s="12"/>
      <c r="B95" s="12"/>
      <c r="C95" s="65"/>
      <c r="D95" s="66"/>
      <c r="E95" s="12"/>
      <c r="F95" s="149"/>
      <c r="G95" s="149"/>
      <c r="H95" s="149"/>
    </row>
    <row r="96" spans="1:8">
      <c r="A96" s="12"/>
      <c r="B96" s="12"/>
      <c r="C96" s="65"/>
      <c r="D96" s="66"/>
      <c r="E96" s="12"/>
      <c r="F96" s="149"/>
      <c r="G96" s="149"/>
      <c r="H96" s="149"/>
    </row>
    <row r="97" spans="1:10">
      <c r="A97" s="12"/>
      <c r="B97" s="12"/>
      <c r="C97" s="65"/>
      <c r="D97" s="66"/>
      <c r="E97" s="12"/>
      <c r="F97" s="149"/>
      <c r="G97" s="149"/>
      <c r="H97" s="149"/>
      <c r="J97" t="s">
        <v>20</v>
      </c>
    </row>
    <row r="98" spans="1:10">
      <c r="A98" s="12"/>
      <c r="B98" s="12"/>
      <c r="C98" s="65"/>
      <c r="D98" s="66"/>
      <c r="E98" s="12"/>
      <c r="F98" s="149"/>
      <c r="G98" s="149"/>
      <c r="H98" s="149"/>
    </row>
    <row r="99" spans="1:10">
      <c r="A99" s="12"/>
      <c r="B99" s="12"/>
      <c r="C99" s="65"/>
      <c r="D99" s="66"/>
      <c r="E99" s="12"/>
      <c r="F99" s="16"/>
      <c r="G99" s="16"/>
      <c r="H99" s="16"/>
    </row>
    <row r="100" spans="1:10">
      <c r="A100" s="12"/>
      <c r="B100" s="12"/>
      <c r="C100" s="65"/>
      <c r="D100" s="66"/>
      <c r="E100" s="12"/>
      <c r="F100" s="149"/>
      <c r="G100" s="149"/>
      <c r="H100" s="149"/>
    </row>
    <row r="101" spans="1:10">
      <c r="A101" s="12"/>
      <c r="B101" s="12"/>
      <c r="C101" s="65"/>
      <c r="D101" s="66"/>
      <c r="E101" s="12"/>
      <c r="F101" s="149"/>
      <c r="G101" s="149"/>
      <c r="H101" s="149"/>
    </row>
    <row r="102" spans="1:10">
      <c r="A102" s="12"/>
      <c r="B102" s="12"/>
      <c r="C102" s="65"/>
      <c r="D102" s="66"/>
      <c r="E102" s="12"/>
      <c r="F102" s="149"/>
      <c r="G102" s="149"/>
      <c r="H102" s="149"/>
    </row>
    <row r="103" spans="1:10">
      <c r="A103" s="12"/>
      <c r="B103" s="12"/>
      <c r="C103" s="65"/>
      <c r="D103" s="66"/>
      <c r="E103" s="12"/>
      <c r="F103" s="149"/>
      <c r="G103" s="149"/>
      <c r="H103" s="149"/>
    </row>
    <row r="104" spans="1:10">
      <c r="A104" s="12"/>
      <c r="B104" s="12"/>
      <c r="C104" s="65"/>
      <c r="D104" s="66"/>
      <c r="E104" s="12"/>
      <c r="F104" s="149"/>
      <c r="G104" s="149"/>
      <c r="H104" s="149"/>
    </row>
    <row r="105" spans="1:10">
      <c r="A105" s="12"/>
      <c r="B105" s="12"/>
      <c r="C105" s="65"/>
      <c r="D105" s="66"/>
      <c r="E105" s="12"/>
      <c r="F105" s="149"/>
      <c r="G105" s="149"/>
      <c r="H105" s="149"/>
    </row>
    <row r="106" spans="1:10">
      <c r="A106" s="12"/>
      <c r="B106" s="12"/>
      <c r="C106" s="65"/>
      <c r="D106" s="66"/>
      <c r="E106" s="12"/>
      <c r="F106" s="149"/>
      <c r="G106" s="149"/>
      <c r="H106" s="149"/>
    </row>
    <row r="107" spans="1:10">
      <c r="A107" s="12"/>
      <c r="B107" s="12"/>
      <c r="C107" s="65"/>
      <c r="D107" s="66"/>
      <c r="E107" s="12"/>
      <c r="F107" s="149"/>
      <c r="G107" s="149"/>
      <c r="H107" s="149"/>
    </row>
    <row r="108" spans="1:10">
      <c r="A108" s="12"/>
      <c r="B108" s="12"/>
      <c r="C108" s="65"/>
      <c r="D108" s="66"/>
      <c r="E108" s="12"/>
      <c r="F108" s="149"/>
      <c r="G108" s="149"/>
      <c r="H108" s="149"/>
    </row>
    <row r="109" spans="1:10">
      <c r="A109" s="12"/>
      <c r="B109" s="12"/>
      <c r="C109" s="65"/>
      <c r="D109" s="66"/>
      <c r="E109" s="12"/>
      <c r="F109" s="149"/>
      <c r="G109" s="149"/>
      <c r="H109" s="149"/>
    </row>
    <row r="110" spans="1:10">
      <c r="A110" s="12"/>
      <c r="B110" s="12"/>
      <c r="C110" s="65"/>
      <c r="D110" s="66"/>
      <c r="E110" s="12"/>
      <c r="F110" s="149"/>
      <c r="G110" s="149"/>
      <c r="H110" s="149"/>
    </row>
    <row r="111" spans="1:10">
      <c r="A111" s="12"/>
      <c r="B111" s="12"/>
      <c r="C111" s="65"/>
      <c r="D111" s="66"/>
      <c r="E111" s="12"/>
      <c r="F111" s="149"/>
      <c r="G111" s="149"/>
      <c r="H111" s="149"/>
    </row>
    <row r="112" spans="1:10">
      <c r="A112" s="12"/>
      <c r="B112" s="12"/>
      <c r="C112" s="65"/>
      <c r="D112" s="66"/>
      <c r="E112" s="12"/>
      <c r="F112" s="149"/>
      <c r="G112" s="149"/>
      <c r="H112" s="149"/>
    </row>
    <row r="113" spans="1:9">
      <c r="A113" s="12"/>
      <c r="B113" s="12"/>
      <c r="C113" s="65"/>
      <c r="D113" s="66"/>
      <c r="E113" s="12"/>
      <c r="F113" s="149"/>
      <c r="G113" s="149"/>
      <c r="H113" s="149"/>
    </row>
    <row r="114" spans="1:9">
      <c r="A114" s="12"/>
      <c r="B114" s="12"/>
      <c r="C114" s="65"/>
      <c r="D114" s="66"/>
      <c r="E114" s="12"/>
      <c r="F114" s="149"/>
      <c r="G114" s="149"/>
      <c r="H114" s="149"/>
      <c r="I114" t="str">
        <f t="shared" ref="I114:I135" ca="1" si="0">IF(E114&lt;&gt;"",OFFSET($N$4,MATCH($E114,$O:$O,0)-4,,,),"")</f>
        <v/>
      </c>
    </row>
    <row r="115" spans="1:9">
      <c r="A115" s="12"/>
      <c r="B115" s="12"/>
      <c r="C115" s="65"/>
      <c r="D115" s="66"/>
      <c r="E115" s="12"/>
      <c r="F115" s="149"/>
      <c r="G115" s="149"/>
      <c r="H115" s="149"/>
      <c r="I115" t="str">
        <f t="shared" ca="1" si="0"/>
        <v/>
      </c>
    </row>
    <row r="116" spans="1:9">
      <c r="A116" s="12"/>
      <c r="B116" s="12"/>
      <c r="C116" s="65"/>
      <c r="D116" s="66"/>
      <c r="E116" s="12"/>
      <c r="F116" s="149"/>
      <c r="G116" s="149"/>
      <c r="H116" s="149"/>
      <c r="I116" t="str">
        <f t="shared" ca="1" si="0"/>
        <v/>
      </c>
    </row>
    <row r="117" spans="1:9">
      <c r="A117" s="12"/>
      <c r="B117" s="12"/>
      <c r="C117" s="65"/>
      <c r="D117" s="66"/>
      <c r="E117" s="12"/>
      <c r="F117" s="149"/>
      <c r="G117" s="149"/>
      <c r="H117" s="149"/>
      <c r="I117" t="str">
        <f t="shared" ca="1" si="0"/>
        <v/>
      </c>
    </row>
    <row r="118" spans="1:9">
      <c r="A118" s="12"/>
      <c r="B118" s="12"/>
      <c r="C118" s="65"/>
      <c r="D118" s="66"/>
      <c r="E118" s="12"/>
      <c r="F118" s="149"/>
      <c r="G118" s="149"/>
      <c r="H118" s="149"/>
      <c r="I118" t="str">
        <f t="shared" ca="1" si="0"/>
        <v/>
      </c>
    </row>
    <row r="119" spans="1:9">
      <c r="A119" s="12"/>
      <c r="B119" s="12"/>
      <c r="C119" s="65"/>
      <c r="D119" s="66"/>
      <c r="E119" s="12"/>
      <c r="F119" s="149"/>
      <c r="G119" s="149"/>
      <c r="H119" s="149"/>
      <c r="I119" t="str">
        <f t="shared" ca="1" si="0"/>
        <v/>
      </c>
    </row>
    <row r="120" spans="1:9">
      <c r="A120" s="12"/>
      <c r="B120" s="12"/>
      <c r="C120" s="65"/>
      <c r="D120" s="66"/>
      <c r="E120" s="12"/>
      <c r="F120" s="149"/>
      <c r="G120" s="149"/>
      <c r="H120" s="149"/>
      <c r="I120" t="str">
        <f t="shared" ca="1" si="0"/>
        <v/>
      </c>
    </row>
    <row r="121" spans="1:9">
      <c r="A121" s="12"/>
      <c r="B121" s="12"/>
      <c r="C121" s="65"/>
      <c r="D121" s="66"/>
      <c r="E121" s="12"/>
      <c r="F121" s="149"/>
      <c r="G121" s="149"/>
      <c r="H121" s="149"/>
      <c r="I121" t="str">
        <f t="shared" ca="1" si="0"/>
        <v/>
      </c>
    </row>
    <row r="122" spans="1:9">
      <c r="A122" s="12"/>
      <c r="B122" s="12"/>
      <c r="C122" s="65"/>
      <c r="D122" s="66"/>
      <c r="E122" s="12"/>
      <c r="F122" s="149"/>
      <c r="G122" s="149"/>
      <c r="H122" s="149"/>
      <c r="I122" t="str">
        <f t="shared" ca="1" si="0"/>
        <v/>
      </c>
    </row>
    <row r="123" spans="1:9">
      <c r="A123" s="12"/>
      <c r="B123" s="12"/>
      <c r="C123" s="65"/>
      <c r="D123" s="66"/>
      <c r="E123" s="12"/>
      <c r="F123" s="149"/>
      <c r="G123" s="149"/>
      <c r="H123" s="149"/>
      <c r="I123" t="str">
        <f t="shared" ca="1" si="0"/>
        <v/>
      </c>
    </row>
    <row r="124" spans="1:9">
      <c r="A124" s="12"/>
      <c r="B124" s="12"/>
      <c r="C124" s="65"/>
      <c r="D124" s="66"/>
      <c r="E124" s="12"/>
      <c r="F124" s="149"/>
      <c r="G124" s="149"/>
      <c r="H124" s="149"/>
      <c r="I124" t="str">
        <f t="shared" ca="1" si="0"/>
        <v/>
      </c>
    </row>
    <row r="125" spans="1:9">
      <c r="A125" s="12"/>
      <c r="B125" s="12"/>
      <c r="C125" s="65"/>
      <c r="D125" s="66"/>
      <c r="E125" s="12"/>
      <c r="F125" s="149"/>
      <c r="G125" s="149"/>
      <c r="H125" s="149"/>
      <c r="I125" t="str">
        <f t="shared" ca="1" si="0"/>
        <v/>
      </c>
    </row>
    <row r="126" spans="1:9">
      <c r="A126" s="12"/>
      <c r="B126" s="12"/>
      <c r="C126" s="65"/>
      <c r="D126" s="66"/>
      <c r="E126" s="12"/>
      <c r="F126" s="149"/>
      <c r="G126" s="149"/>
      <c r="H126" s="149"/>
      <c r="I126" t="str">
        <f t="shared" ca="1" si="0"/>
        <v/>
      </c>
    </row>
    <row r="127" spans="1:9">
      <c r="A127" s="12"/>
      <c r="B127" s="12"/>
      <c r="C127" s="65"/>
      <c r="D127" s="66"/>
      <c r="E127" s="12"/>
      <c r="F127" s="149"/>
      <c r="G127" s="149"/>
      <c r="H127" s="149"/>
      <c r="I127" t="str">
        <f t="shared" ca="1" si="0"/>
        <v/>
      </c>
    </row>
    <row r="128" spans="1:9">
      <c r="A128" s="12"/>
      <c r="B128" s="12"/>
      <c r="C128" s="65"/>
      <c r="D128" s="66"/>
      <c r="E128" s="12"/>
      <c r="F128" s="149"/>
      <c r="G128" s="149"/>
      <c r="H128" s="149"/>
      <c r="I128" t="str">
        <f t="shared" ca="1" si="0"/>
        <v/>
      </c>
    </row>
    <row r="129" spans="1:9">
      <c r="A129" s="12"/>
      <c r="B129" s="12"/>
      <c r="C129" s="65"/>
      <c r="D129" s="66"/>
      <c r="E129" s="12"/>
      <c r="F129" s="149"/>
      <c r="G129" s="149"/>
      <c r="H129" s="149"/>
      <c r="I129" t="str">
        <f t="shared" ca="1" si="0"/>
        <v/>
      </c>
    </row>
    <row r="130" spans="1:9">
      <c r="A130" s="12"/>
      <c r="B130" s="12"/>
      <c r="C130" s="65"/>
      <c r="D130" s="66"/>
      <c r="E130" s="12"/>
      <c r="F130" s="149"/>
      <c r="G130" s="149"/>
      <c r="H130" s="149"/>
      <c r="I130" t="str">
        <f t="shared" ca="1" si="0"/>
        <v/>
      </c>
    </row>
    <row r="131" spans="1:9">
      <c r="A131" s="12"/>
      <c r="B131" s="12"/>
      <c r="C131" s="65"/>
      <c r="D131" s="66"/>
      <c r="E131" s="12"/>
      <c r="F131" s="149"/>
      <c r="G131" s="149"/>
      <c r="H131" s="149"/>
      <c r="I131" t="str">
        <f t="shared" ca="1" si="0"/>
        <v/>
      </c>
    </row>
    <row r="132" spans="1:9">
      <c r="A132" s="12"/>
      <c r="B132" s="12"/>
      <c r="C132" s="65"/>
      <c r="D132" s="66"/>
      <c r="E132" s="12"/>
      <c r="F132" s="149"/>
      <c r="G132" s="149"/>
      <c r="H132" s="149"/>
      <c r="I132" t="str">
        <f t="shared" ca="1" si="0"/>
        <v/>
      </c>
    </row>
    <row r="133" spans="1:9">
      <c r="A133" s="12"/>
      <c r="B133" s="12"/>
      <c r="C133" s="65"/>
      <c r="D133" s="66"/>
      <c r="E133" s="12"/>
      <c r="F133" s="149"/>
      <c r="G133" s="149"/>
      <c r="H133" s="149"/>
      <c r="I133" t="str">
        <f t="shared" ca="1" si="0"/>
        <v/>
      </c>
    </row>
    <row r="134" spans="1:9">
      <c r="A134" s="12"/>
      <c r="B134" s="12"/>
      <c r="C134" s="65"/>
      <c r="D134" s="66"/>
      <c r="E134" s="12"/>
      <c r="F134" s="149"/>
      <c r="G134" s="149"/>
      <c r="H134" s="149"/>
      <c r="I134" t="str">
        <f t="shared" ca="1" si="0"/>
        <v/>
      </c>
    </row>
    <row r="135" spans="1:9">
      <c r="A135" s="12"/>
      <c r="B135" s="12"/>
      <c r="C135" s="65"/>
      <c r="D135" s="66"/>
      <c r="E135" s="12"/>
      <c r="F135" s="149"/>
      <c r="G135" s="149"/>
      <c r="H135" s="149"/>
      <c r="I135" t="str">
        <f t="shared" ca="1" si="0"/>
        <v/>
      </c>
    </row>
    <row r="136" spans="1:9">
      <c r="A136" s="12"/>
      <c r="B136" s="12"/>
      <c r="C136" s="65"/>
      <c r="D136" s="66"/>
      <c r="E136" s="12"/>
      <c r="F136" s="149"/>
      <c r="G136" s="149"/>
      <c r="H136" s="149"/>
      <c r="I136" t="str">
        <f t="shared" ref="I136:I163" ca="1" si="1">IF(E136&lt;&gt;"",OFFSET($N$4,MATCH($E136,$O:$O,0)-4,,,),"")</f>
        <v/>
      </c>
    </row>
    <row r="137" spans="1:9">
      <c r="A137" s="12"/>
      <c r="B137" s="12"/>
      <c r="C137" s="65"/>
      <c r="D137" s="66"/>
      <c r="E137" s="12"/>
      <c r="F137" s="149"/>
      <c r="G137" s="149"/>
      <c r="H137" s="149"/>
      <c r="I137" t="str">
        <f t="shared" ca="1" si="1"/>
        <v/>
      </c>
    </row>
    <row r="138" spans="1:9">
      <c r="A138" s="12"/>
      <c r="B138" s="12"/>
      <c r="C138" s="65"/>
      <c r="D138" s="66"/>
      <c r="E138" s="12"/>
      <c r="F138" s="149"/>
      <c r="G138" s="149"/>
      <c r="H138" s="149"/>
      <c r="I138" t="str">
        <f t="shared" ca="1" si="1"/>
        <v/>
      </c>
    </row>
    <row r="139" spans="1:9">
      <c r="A139" s="12"/>
      <c r="B139" s="12"/>
      <c r="C139" s="65"/>
      <c r="D139" s="66"/>
      <c r="E139" s="12"/>
      <c r="F139" s="149"/>
      <c r="G139" s="149"/>
      <c r="H139" s="149"/>
      <c r="I139" t="str">
        <f t="shared" ca="1" si="1"/>
        <v/>
      </c>
    </row>
    <row r="140" spans="1:9">
      <c r="A140" s="12"/>
      <c r="B140" s="12"/>
      <c r="C140" s="65"/>
      <c r="D140" s="66"/>
      <c r="E140" s="12"/>
      <c r="F140" s="149"/>
      <c r="G140" s="149"/>
      <c r="H140" s="149"/>
      <c r="I140" t="str">
        <f t="shared" ca="1" si="1"/>
        <v/>
      </c>
    </row>
    <row r="141" spans="1:9">
      <c r="A141" s="12"/>
      <c r="B141" s="12"/>
      <c r="C141" s="65"/>
      <c r="D141" s="66"/>
      <c r="E141" s="12"/>
      <c r="F141" s="149"/>
      <c r="G141" s="149"/>
      <c r="H141" s="149"/>
      <c r="I141" t="str">
        <f t="shared" ca="1" si="1"/>
        <v/>
      </c>
    </row>
    <row r="142" spans="1:9">
      <c r="A142" s="12"/>
      <c r="B142" s="12"/>
      <c r="C142" s="65"/>
      <c r="D142" s="66"/>
      <c r="E142" s="12"/>
      <c r="F142" s="149"/>
      <c r="G142" s="149"/>
      <c r="H142" s="149"/>
      <c r="I142" t="str">
        <f t="shared" ca="1" si="1"/>
        <v/>
      </c>
    </row>
    <row r="143" spans="1:9">
      <c r="A143" s="12"/>
      <c r="B143" s="12"/>
      <c r="C143" s="65"/>
      <c r="D143" s="66"/>
      <c r="E143" s="12"/>
      <c r="F143" s="149"/>
      <c r="G143" s="149"/>
      <c r="H143" s="149"/>
      <c r="I143" t="str">
        <f t="shared" ca="1" si="1"/>
        <v/>
      </c>
    </row>
    <row r="144" spans="1:9">
      <c r="A144" s="12"/>
      <c r="B144" s="12"/>
      <c r="C144" s="65"/>
      <c r="D144" s="66"/>
      <c r="E144" s="12"/>
      <c r="F144" s="149"/>
      <c r="G144" s="149"/>
      <c r="H144" s="149"/>
      <c r="I144" t="str">
        <f t="shared" ca="1" si="1"/>
        <v/>
      </c>
    </row>
    <row r="145" spans="1:9">
      <c r="A145" s="12"/>
      <c r="B145" s="12"/>
      <c r="C145" s="65"/>
      <c r="D145" s="66"/>
      <c r="E145" s="12"/>
      <c r="F145" s="149"/>
      <c r="G145" s="149"/>
      <c r="H145" s="149"/>
      <c r="I145" t="str">
        <f t="shared" ca="1" si="1"/>
        <v/>
      </c>
    </row>
    <row r="146" spans="1:9">
      <c r="A146" s="12"/>
      <c r="B146" s="12"/>
      <c r="C146" s="65"/>
      <c r="D146" s="66"/>
      <c r="E146" s="12"/>
      <c r="F146" s="149"/>
      <c r="G146" s="149"/>
      <c r="H146" s="149"/>
      <c r="I146" t="str">
        <f t="shared" ca="1" si="1"/>
        <v/>
      </c>
    </row>
    <row r="147" spans="1:9">
      <c r="A147" s="12"/>
      <c r="B147" s="12"/>
      <c r="C147" s="65"/>
      <c r="D147" s="66"/>
      <c r="E147" s="12"/>
      <c r="F147" s="149"/>
      <c r="G147" s="149"/>
      <c r="H147" s="149"/>
      <c r="I147" t="str">
        <f t="shared" ca="1" si="1"/>
        <v/>
      </c>
    </row>
    <row r="148" spans="1:9">
      <c r="A148" s="12"/>
      <c r="B148" s="12"/>
      <c r="C148" s="65"/>
      <c r="D148" s="66"/>
      <c r="E148" s="12"/>
      <c r="F148" s="149"/>
      <c r="G148" s="149"/>
      <c r="H148" s="149"/>
      <c r="I148" t="str">
        <f t="shared" ca="1" si="1"/>
        <v/>
      </c>
    </row>
    <row r="149" spans="1:9">
      <c r="A149" s="12"/>
      <c r="B149" s="12"/>
      <c r="C149" s="65"/>
      <c r="D149" s="66"/>
      <c r="E149" s="12"/>
      <c r="F149" s="149"/>
      <c r="G149" s="149"/>
      <c r="H149" s="149"/>
      <c r="I149" t="str">
        <f t="shared" ca="1" si="1"/>
        <v/>
      </c>
    </row>
    <row r="150" spans="1:9">
      <c r="A150" s="12"/>
      <c r="B150" s="12"/>
      <c r="C150" s="65"/>
      <c r="D150" s="66"/>
      <c r="E150" s="12"/>
      <c r="F150" s="149"/>
      <c r="G150" s="149"/>
      <c r="H150" s="149"/>
      <c r="I150" t="str">
        <f t="shared" ca="1" si="1"/>
        <v/>
      </c>
    </row>
    <row r="151" spans="1:9">
      <c r="A151" s="12"/>
      <c r="B151" s="12"/>
      <c r="C151" s="65"/>
      <c r="D151" s="66"/>
      <c r="E151" s="12"/>
      <c r="F151" s="149"/>
      <c r="G151" s="149"/>
      <c r="H151" s="149"/>
      <c r="I151" t="str">
        <f t="shared" ca="1" si="1"/>
        <v/>
      </c>
    </row>
    <row r="152" spans="1:9">
      <c r="A152" s="12"/>
      <c r="B152" s="12"/>
      <c r="C152" s="65"/>
      <c r="D152" s="66"/>
      <c r="E152" s="12"/>
      <c r="F152" s="149"/>
      <c r="G152" s="149"/>
      <c r="H152" s="149"/>
      <c r="I152" t="str">
        <f t="shared" ca="1" si="1"/>
        <v/>
      </c>
    </row>
    <row r="153" spans="1:9">
      <c r="A153" s="12"/>
      <c r="B153" s="12"/>
      <c r="C153" s="65"/>
      <c r="D153" s="66"/>
      <c r="E153" s="12"/>
      <c r="F153" s="149"/>
      <c r="G153" s="149"/>
      <c r="H153" s="149"/>
      <c r="I153" t="str">
        <f t="shared" ca="1" si="1"/>
        <v/>
      </c>
    </row>
    <row r="154" spans="1:9">
      <c r="A154" s="12"/>
      <c r="B154" s="12"/>
      <c r="C154" s="12"/>
      <c r="D154" s="12"/>
      <c r="E154" s="12"/>
      <c r="F154" s="12"/>
      <c r="G154" s="12"/>
      <c r="H154" s="12"/>
      <c r="I154" t="str">
        <f t="shared" ca="1" si="1"/>
        <v/>
      </c>
    </row>
    <row r="155" spans="1:9">
      <c r="A155" s="12"/>
      <c r="B155" s="12"/>
      <c r="C155" s="12"/>
      <c r="D155" s="12"/>
      <c r="E155" s="12"/>
      <c r="F155" s="12"/>
      <c r="G155" s="12"/>
      <c r="H155" s="12"/>
      <c r="I155" t="str">
        <f t="shared" ca="1" si="1"/>
        <v/>
      </c>
    </row>
    <row r="156" spans="1:9">
      <c r="A156" s="12"/>
      <c r="B156" s="12"/>
      <c r="C156" s="12"/>
      <c r="D156" s="12"/>
      <c r="E156" s="12"/>
      <c r="F156" s="12"/>
      <c r="G156" s="12"/>
      <c r="H156" s="12"/>
      <c r="I156" t="str">
        <f t="shared" ca="1" si="1"/>
        <v/>
      </c>
    </row>
    <row r="157" spans="1:9">
      <c r="A157" s="12"/>
      <c r="B157" s="12"/>
      <c r="C157" s="12"/>
      <c r="D157" s="12"/>
      <c r="E157" s="12"/>
      <c r="F157" s="12"/>
      <c r="G157" s="12"/>
      <c r="H157" s="12"/>
      <c r="I157" t="str">
        <f t="shared" ca="1" si="1"/>
        <v/>
      </c>
    </row>
    <row r="158" spans="1:9">
      <c r="A158" s="12"/>
      <c r="B158" s="12"/>
      <c r="C158" s="12"/>
      <c r="D158" s="12"/>
      <c r="E158" s="12"/>
      <c r="F158" s="12"/>
      <c r="G158" s="12"/>
      <c r="H158" s="12"/>
      <c r="I158" t="str">
        <f t="shared" ca="1" si="1"/>
        <v/>
      </c>
    </row>
    <row r="159" spans="1:9">
      <c r="A159" s="12"/>
      <c r="B159" s="12"/>
      <c r="C159" s="12"/>
      <c r="D159" s="12"/>
      <c r="E159" s="12"/>
      <c r="F159" s="12"/>
      <c r="G159" s="12"/>
      <c r="H159" s="12"/>
      <c r="I159" t="str">
        <f t="shared" ca="1" si="1"/>
        <v/>
      </c>
    </row>
    <row r="160" spans="1:9">
      <c r="A160" s="12"/>
      <c r="B160" s="12"/>
      <c r="C160" s="12"/>
      <c r="D160" s="12"/>
      <c r="E160" s="12"/>
      <c r="F160" s="12"/>
      <c r="G160" s="12"/>
      <c r="H160" s="12"/>
      <c r="I160" t="str">
        <f t="shared" ca="1" si="1"/>
        <v/>
      </c>
    </row>
    <row r="161" spans="1:9">
      <c r="A161" s="12"/>
      <c r="B161" s="12"/>
      <c r="C161" s="12"/>
      <c r="D161" s="12"/>
      <c r="E161" s="12"/>
      <c r="F161" s="12"/>
      <c r="G161" s="12"/>
      <c r="H161" s="12"/>
      <c r="I161" t="str">
        <f t="shared" ca="1" si="1"/>
        <v/>
      </c>
    </row>
    <row r="162" spans="1:9">
      <c r="A162" s="12"/>
      <c r="B162" s="12"/>
      <c r="C162" s="12"/>
      <c r="D162" s="12"/>
      <c r="E162" s="12"/>
      <c r="F162" s="12"/>
      <c r="G162" s="12"/>
      <c r="H162" s="12"/>
      <c r="I162" t="str">
        <f t="shared" ca="1" si="1"/>
        <v/>
      </c>
    </row>
    <row r="163" spans="1:9">
      <c r="A163" s="12"/>
      <c r="B163" s="12"/>
      <c r="C163" s="12"/>
      <c r="D163" s="12"/>
      <c r="E163" s="12"/>
      <c r="F163" s="12"/>
      <c r="G163" s="12"/>
      <c r="H163" s="12"/>
      <c r="I163" t="str">
        <f t="shared" ca="1" si="1"/>
        <v/>
      </c>
    </row>
    <row r="164" spans="1:9">
      <c r="A164" s="12"/>
      <c r="B164" s="12"/>
      <c r="C164" s="12"/>
      <c r="D164" s="12"/>
      <c r="E164" s="12"/>
      <c r="F164" s="12"/>
      <c r="G164" s="12"/>
      <c r="H164" s="12"/>
    </row>
    <row r="165" spans="1:9">
      <c r="A165" s="12"/>
      <c r="B165" s="12"/>
      <c r="C165" s="12"/>
      <c r="D165" s="12"/>
      <c r="E165" s="12"/>
      <c r="F165" s="12"/>
      <c r="G165" s="12"/>
      <c r="H165" s="12"/>
    </row>
    <row r="166" spans="1:9">
      <c r="A166" s="12"/>
      <c r="B166" s="12"/>
      <c r="C166" s="12"/>
      <c r="D166" s="12"/>
      <c r="E166" s="12"/>
      <c r="F166" s="12"/>
      <c r="G166" s="12"/>
      <c r="H166" s="12"/>
    </row>
    <row r="167" spans="1:9">
      <c r="A167" s="12"/>
      <c r="B167" s="12"/>
      <c r="C167" s="12"/>
      <c r="D167" s="12"/>
      <c r="E167" s="12"/>
      <c r="F167" s="12"/>
      <c r="G167" s="12"/>
      <c r="H167" s="12"/>
    </row>
    <row r="168" spans="1:9">
      <c r="A168" s="12"/>
      <c r="B168" s="12"/>
      <c r="C168" s="12"/>
      <c r="D168" s="12"/>
      <c r="E168" s="12"/>
      <c r="F168" s="12"/>
      <c r="G168" s="12"/>
      <c r="H168" s="12"/>
    </row>
    <row r="169" spans="1:9">
      <c r="A169" s="12"/>
      <c r="B169" s="12"/>
      <c r="C169" s="12"/>
      <c r="D169" s="12"/>
      <c r="E169" s="12"/>
      <c r="F169" s="12"/>
      <c r="G169" s="12"/>
      <c r="H169" s="12"/>
    </row>
    <row r="170" spans="1:9">
      <c r="A170" s="12"/>
      <c r="B170" s="12"/>
      <c r="C170" s="12"/>
      <c r="D170" s="12"/>
      <c r="E170" s="12"/>
      <c r="F170" s="12"/>
      <c r="G170" s="12"/>
      <c r="H170" s="12"/>
    </row>
    <row r="171" spans="1:9">
      <c r="A171" s="12"/>
      <c r="B171" s="12"/>
      <c r="C171" s="12"/>
      <c r="D171" s="12"/>
      <c r="E171" s="12"/>
      <c r="F171" s="12"/>
      <c r="G171" s="12"/>
      <c r="H171" s="12"/>
    </row>
    <row r="172" spans="1:9">
      <c r="A172" s="12"/>
      <c r="B172" s="12"/>
      <c r="C172" s="12"/>
      <c r="D172" s="12"/>
      <c r="E172" s="12"/>
      <c r="F172" s="12"/>
      <c r="G172" s="12"/>
      <c r="H172" s="12"/>
    </row>
    <row r="173" spans="1:9">
      <c r="A173" s="12"/>
      <c r="B173" s="12"/>
      <c r="C173" s="12"/>
      <c r="D173" s="12"/>
      <c r="E173" s="12"/>
      <c r="F173" s="12"/>
      <c r="G173" s="12"/>
      <c r="H173" s="12"/>
    </row>
    <row r="174" spans="1:9">
      <c r="A174" s="12"/>
      <c r="B174" s="12"/>
      <c r="C174" s="12"/>
      <c r="D174" s="12"/>
      <c r="E174" s="12"/>
      <c r="F174" s="12"/>
      <c r="G174" s="12"/>
      <c r="H174" s="12"/>
    </row>
    <row r="175" spans="1:9">
      <c r="A175" s="12"/>
      <c r="B175" s="12"/>
      <c r="C175" s="12"/>
      <c r="D175" s="12"/>
      <c r="E175" s="12"/>
      <c r="F175" s="12"/>
      <c r="G175" s="12"/>
      <c r="H175" s="12"/>
    </row>
    <row r="176" spans="1:9">
      <c r="A176" s="12"/>
      <c r="B176" s="12"/>
      <c r="C176" s="12"/>
      <c r="D176" s="12"/>
      <c r="E176" s="12"/>
      <c r="F176" s="12"/>
      <c r="G176" s="12"/>
      <c r="H176" s="12"/>
    </row>
    <row r="177" spans="1:8">
      <c r="A177" s="12"/>
      <c r="B177" s="12"/>
      <c r="C177" s="12"/>
      <c r="D177" s="12"/>
      <c r="E177" s="12"/>
      <c r="F177" s="12"/>
      <c r="G177" s="12"/>
      <c r="H177" s="12"/>
    </row>
    <row r="178" spans="1:8">
      <c r="A178" s="12"/>
      <c r="B178" s="12"/>
      <c r="C178" s="12"/>
      <c r="D178" s="12"/>
      <c r="E178" s="12"/>
      <c r="F178" s="12"/>
      <c r="G178" s="12"/>
      <c r="H178" s="12"/>
    </row>
    <row r="179" spans="1:8">
      <c r="A179" s="12"/>
      <c r="B179" s="12"/>
      <c r="C179" s="12"/>
      <c r="D179" s="12"/>
      <c r="E179" s="12"/>
      <c r="F179" s="12"/>
      <c r="G179" s="12"/>
      <c r="H179" s="12"/>
    </row>
    <row r="180" spans="1:8">
      <c r="A180" s="12"/>
      <c r="B180" s="12"/>
      <c r="C180" s="12"/>
      <c r="D180" s="12"/>
      <c r="E180" s="12"/>
      <c r="F180" s="12"/>
      <c r="G180" s="12"/>
      <c r="H180" s="12"/>
    </row>
    <row r="181" spans="1:8">
      <c r="A181" s="12"/>
      <c r="B181" s="12"/>
      <c r="C181" s="12"/>
      <c r="D181" s="12"/>
      <c r="E181" s="12"/>
      <c r="F181" s="12"/>
      <c r="G181" s="12"/>
      <c r="H181" s="12"/>
    </row>
    <row r="182" spans="1:8">
      <c r="A182" s="12"/>
      <c r="B182" s="12"/>
      <c r="C182" s="12"/>
      <c r="D182" s="12"/>
      <c r="E182" s="12"/>
      <c r="F182" s="12"/>
      <c r="G182" s="12"/>
      <c r="H182" s="12"/>
    </row>
    <row r="183" spans="1:8">
      <c r="A183" s="12"/>
      <c r="B183" s="12"/>
      <c r="C183" s="12"/>
      <c r="D183" s="12"/>
      <c r="E183" s="12"/>
      <c r="F183" s="12"/>
      <c r="G183" s="12"/>
      <c r="H183" s="12"/>
    </row>
    <row r="184" spans="1:8">
      <c r="A184" s="12"/>
      <c r="B184" s="12"/>
      <c r="C184" s="12"/>
      <c r="D184" s="12"/>
      <c r="E184" s="12"/>
      <c r="F184" s="12"/>
      <c r="G184" s="12"/>
      <c r="H184" s="12"/>
    </row>
    <row r="185" spans="1:8">
      <c r="A185" s="12"/>
      <c r="B185" s="12"/>
      <c r="C185" s="12"/>
      <c r="D185" s="12"/>
      <c r="E185" s="12"/>
      <c r="F185" s="12"/>
      <c r="G185" s="12"/>
      <c r="H185" s="12"/>
    </row>
    <row r="186" spans="1:8">
      <c r="A186" s="12"/>
      <c r="B186" s="12"/>
      <c r="C186" s="12"/>
      <c r="D186" s="12"/>
      <c r="E186" s="12"/>
      <c r="F186" s="12"/>
      <c r="G186" s="12"/>
      <c r="H186" s="12"/>
    </row>
    <row r="187" spans="1:8">
      <c r="A187" s="12"/>
      <c r="B187" s="12"/>
      <c r="C187" s="12"/>
      <c r="D187" s="12"/>
      <c r="E187" s="12"/>
      <c r="F187" s="12"/>
      <c r="G187" s="12"/>
      <c r="H187" s="12"/>
    </row>
    <row r="188" spans="1:8">
      <c r="A188" s="12"/>
      <c r="B188" s="12"/>
      <c r="C188" s="12"/>
      <c r="D188" s="12"/>
      <c r="E188" s="12"/>
      <c r="F188" s="12"/>
      <c r="G188" s="12"/>
      <c r="H188" s="12"/>
    </row>
    <row r="189" spans="1:8">
      <c r="A189" s="12"/>
      <c r="B189" s="12"/>
      <c r="C189" s="12"/>
      <c r="D189" s="12"/>
      <c r="E189" s="12"/>
      <c r="F189" s="12"/>
      <c r="G189" s="12"/>
      <c r="H189" s="12"/>
    </row>
    <row r="190" spans="1:8">
      <c r="A190" s="12"/>
      <c r="B190" s="12"/>
      <c r="C190" s="12"/>
      <c r="D190" s="12"/>
      <c r="E190" s="12"/>
      <c r="F190" s="12"/>
      <c r="G190" s="12"/>
      <c r="H190" s="12"/>
    </row>
    <row r="191" spans="1:8">
      <c r="A191" s="12"/>
      <c r="B191" s="12"/>
      <c r="C191" s="12"/>
      <c r="D191" s="12"/>
      <c r="E191" s="12"/>
      <c r="F191" s="12"/>
      <c r="G191" s="12"/>
      <c r="H191" s="12"/>
    </row>
    <row r="192" spans="1:8">
      <c r="A192" s="12"/>
      <c r="B192" s="12"/>
      <c r="C192" s="12"/>
      <c r="D192" s="12"/>
      <c r="E192" s="12"/>
      <c r="F192" s="12"/>
      <c r="G192" s="12"/>
      <c r="H192" s="12"/>
    </row>
    <row r="193" spans="1:8">
      <c r="A193" s="12"/>
      <c r="B193" s="12"/>
      <c r="C193" s="12"/>
      <c r="D193" s="12"/>
      <c r="E193" s="12"/>
      <c r="F193" s="12"/>
      <c r="G193" s="12"/>
      <c r="H193" s="12"/>
    </row>
    <row r="194" spans="1:8">
      <c r="A194" s="12"/>
      <c r="B194" s="12"/>
      <c r="C194" s="12"/>
      <c r="D194" s="12"/>
      <c r="E194" s="12"/>
      <c r="F194" s="12"/>
      <c r="G194" s="12"/>
      <c r="H194" s="12"/>
    </row>
    <row r="195" spans="1:8">
      <c r="A195" s="12"/>
      <c r="B195" s="12"/>
      <c r="C195" s="12"/>
      <c r="D195" s="12"/>
      <c r="E195" s="12"/>
      <c r="F195" s="12"/>
      <c r="G195" s="12"/>
      <c r="H195" s="12"/>
    </row>
    <row r="196" spans="1:8">
      <c r="A196" s="12"/>
      <c r="B196" s="12"/>
      <c r="C196" s="12"/>
      <c r="D196" s="12"/>
      <c r="E196" s="12"/>
      <c r="F196" s="12"/>
      <c r="G196" s="12"/>
      <c r="H196" s="12"/>
    </row>
    <row r="197" spans="1:8">
      <c r="A197" s="12"/>
      <c r="B197" s="12"/>
      <c r="C197" s="12"/>
      <c r="D197" s="12"/>
      <c r="E197" s="12"/>
      <c r="F197" s="12"/>
      <c r="G197" s="12"/>
      <c r="H197" s="12"/>
    </row>
    <row r="198" spans="1:8">
      <c r="A198" s="12"/>
      <c r="B198" s="12"/>
      <c r="C198" s="12"/>
      <c r="D198" s="12"/>
      <c r="E198" s="12"/>
      <c r="F198" s="12"/>
      <c r="G198" s="12"/>
      <c r="H198" s="12"/>
    </row>
    <row r="199" spans="1:8">
      <c r="A199" s="12"/>
      <c r="B199" s="12"/>
      <c r="C199" s="12"/>
      <c r="D199" s="12"/>
      <c r="E199" s="12"/>
      <c r="F199" s="12"/>
      <c r="G199" s="12"/>
      <c r="H199" s="12"/>
    </row>
    <row r="200" spans="1:8">
      <c r="A200" s="12"/>
      <c r="B200" s="12"/>
      <c r="C200" s="12"/>
      <c r="D200" s="12"/>
      <c r="E200" s="12"/>
      <c r="F200" s="12"/>
      <c r="G200" s="12"/>
      <c r="H200" s="12"/>
    </row>
    <row r="201" spans="1:8">
      <c r="A201" s="12"/>
      <c r="B201" s="12"/>
      <c r="C201" s="12"/>
      <c r="D201" s="12"/>
      <c r="E201" s="12"/>
      <c r="F201" s="12"/>
      <c r="G201" s="12"/>
      <c r="H201" s="12"/>
    </row>
    <row r="202" spans="1:8">
      <c r="A202" s="12"/>
      <c r="B202" s="12"/>
      <c r="C202" s="12"/>
      <c r="D202" s="12"/>
      <c r="E202" s="12"/>
      <c r="F202" s="12"/>
      <c r="G202" s="12"/>
      <c r="H202" s="12"/>
    </row>
    <row r="203" spans="1:8">
      <c r="A203" s="12"/>
      <c r="B203" s="12"/>
      <c r="C203" s="12"/>
      <c r="D203" s="12"/>
      <c r="E203" s="12"/>
      <c r="F203" s="12"/>
      <c r="G203" s="12"/>
      <c r="H203" s="12"/>
    </row>
    <row r="204" spans="1:8">
      <c r="A204" s="12"/>
      <c r="B204" s="12"/>
      <c r="C204" s="12"/>
      <c r="D204" s="12"/>
      <c r="E204" s="12"/>
      <c r="F204" s="12"/>
      <c r="G204" s="12"/>
      <c r="H204" s="12"/>
    </row>
    <row r="205" spans="1:8">
      <c r="A205" s="12"/>
      <c r="B205" s="12"/>
      <c r="C205" s="12"/>
      <c r="D205" s="12"/>
      <c r="E205" s="12"/>
      <c r="F205" s="12"/>
      <c r="G205" s="12"/>
      <c r="H205" s="12"/>
    </row>
    <row r="206" spans="1:8">
      <c r="A206" s="12"/>
      <c r="B206" s="12"/>
      <c r="C206" s="12"/>
      <c r="D206" s="12"/>
      <c r="E206" s="12"/>
      <c r="F206" s="12"/>
      <c r="G206" s="12"/>
      <c r="H206" s="12"/>
    </row>
    <row r="207" spans="1:8">
      <c r="A207" s="12"/>
      <c r="B207" s="12"/>
      <c r="C207" s="12"/>
      <c r="D207" s="12"/>
      <c r="E207" s="12"/>
      <c r="F207" s="12"/>
      <c r="G207" s="12"/>
      <c r="H207" s="12"/>
    </row>
    <row r="208" spans="1:8">
      <c r="A208" s="12"/>
      <c r="B208" s="12"/>
      <c r="C208" s="12"/>
      <c r="D208" s="12"/>
      <c r="E208" s="12"/>
      <c r="F208" s="12"/>
      <c r="G208" s="12"/>
      <c r="H208" s="12"/>
    </row>
    <row r="209" spans="1:8">
      <c r="A209" s="12"/>
      <c r="B209" s="12"/>
      <c r="C209" s="12"/>
      <c r="D209" s="12"/>
      <c r="E209" s="12"/>
      <c r="F209" s="12"/>
      <c r="G209" s="12"/>
      <c r="H209" s="12"/>
    </row>
    <row r="210" spans="1:8">
      <c r="A210" s="12"/>
      <c r="B210" s="12"/>
      <c r="C210" s="12"/>
      <c r="D210" s="12"/>
      <c r="E210" s="12"/>
      <c r="F210" s="12"/>
      <c r="G210" s="12"/>
      <c r="H210" s="12"/>
    </row>
    <row r="211" spans="1:8">
      <c r="A211" s="12"/>
      <c r="B211" s="12"/>
      <c r="C211" s="12"/>
      <c r="D211" s="12"/>
      <c r="E211" s="12"/>
      <c r="F211" s="12"/>
      <c r="G211" s="12"/>
      <c r="H211" s="12"/>
    </row>
    <row r="212" spans="1:8">
      <c r="A212" s="12"/>
      <c r="B212" s="12"/>
      <c r="C212" s="12"/>
      <c r="D212" s="12"/>
      <c r="E212" s="12"/>
      <c r="F212" s="12"/>
      <c r="G212" s="12"/>
      <c r="H212" s="12"/>
    </row>
    <row r="213" spans="1:8">
      <c r="A213" s="12"/>
      <c r="B213" s="12"/>
      <c r="C213" s="12"/>
      <c r="D213" s="12"/>
      <c r="E213" s="12"/>
      <c r="F213" s="12"/>
      <c r="G213" s="12"/>
      <c r="H213" s="12"/>
    </row>
    <row r="214" spans="1:8">
      <c r="A214" s="12"/>
      <c r="B214" s="12"/>
      <c r="C214" s="12"/>
      <c r="D214" s="12"/>
      <c r="E214" s="12"/>
      <c r="F214" s="12"/>
      <c r="G214" s="12"/>
      <c r="H214" s="12"/>
    </row>
    <row r="215" spans="1:8">
      <c r="A215" s="12"/>
      <c r="B215" s="12"/>
      <c r="C215" s="12"/>
      <c r="D215" s="12"/>
      <c r="E215" s="12"/>
      <c r="F215" s="12"/>
      <c r="G215" s="12"/>
      <c r="H215" s="12"/>
    </row>
    <row r="216" spans="1:8">
      <c r="A216" s="12"/>
      <c r="B216" s="12"/>
      <c r="C216" s="12"/>
      <c r="D216" s="12"/>
      <c r="E216" s="12"/>
      <c r="F216" s="12"/>
      <c r="G216" s="12"/>
      <c r="H216" s="12"/>
    </row>
    <row r="217" spans="1:8">
      <c r="A217" s="12"/>
      <c r="B217" s="12"/>
      <c r="C217" s="12"/>
      <c r="D217" s="12"/>
      <c r="E217" s="12"/>
      <c r="F217" s="12"/>
      <c r="G217" s="12"/>
      <c r="H217" s="12"/>
    </row>
    <row r="218" spans="1:8">
      <c r="A218" s="12"/>
      <c r="B218" s="12"/>
      <c r="C218" s="12"/>
      <c r="D218" s="12"/>
      <c r="E218" s="12"/>
      <c r="F218" s="12"/>
      <c r="G218" s="12"/>
      <c r="H218" s="12"/>
    </row>
    <row r="219" spans="1:8">
      <c r="A219" s="12"/>
      <c r="B219" s="12"/>
      <c r="C219" s="12"/>
      <c r="D219" s="12"/>
      <c r="E219" s="12"/>
      <c r="F219" s="12"/>
      <c r="G219" s="12"/>
      <c r="H219" s="12"/>
    </row>
    <row r="220" spans="1:8">
      <c r="A220" s="12"/>
      <c r="B220" s="12"/>
      <c r="C220" s="12"/>
      <c r="D220" s="12"/>
      <c r="E220" s="12"/>
      <c r="F220" s="12"/>
      <c r="G220" s="12"/>
      <c r="H220" s="12"/>
    </row>
    <row r="221" spans="1:8">
      <c r="A221" s="12"/>
      <c r="B221" s="12"/>
      <c r="C221" s="12"/>
      <c r="D221" s="12"/>
      <c r="E221" s="12"/>
      <c r="F221" s="12"/>
      <c r="G221" s="12"/>
      <c r="H221" s="12"/>
    </row>
    <row r="222" spans="1:8">
      <c r="A222" s="12"/>
      <c r="B222" s="12"/>
      <c r="C222" s="12"/>
      <c r="D222" s="12"/>
      <c r="E222" s="12"/>
      <c r="F222" s="12"/>
      <c r="G222" s="12"/>
      <c r="H222" s="12"/>
    </row>
    <row r="223" spans="1:8">
      <c r="A223" s="12"/>
      <c r="B223" s="12"/>
      <c r="C223" s="12"/>
      <c r="D223" s="12"/>
      <c r="E223" s="12"/>
      <c r="F223" s="12"/>
      <c r="G223" s="12"/>
      <c r="H223" s="12"/>
    </row>
    <row r="224" spans="1:8">
      <c r="A224" s="12"/>
      <c r="B224" s="12"/>
      <c r="C224" s="12"/>
      <c r="D224" s="12"/>
      <c r="E224" s="12"/>
      <c r="F224" s="12"/>
      <c r="G224" s="12"/>
      <c r="H224" s="12"/>
    </row>
    <row r="225" spans="1:8">
      <c r="A225" s="12"/>
      <c r="B225" s="12"/>
      <c r="C225" s="12"/>
      <c r="D225" s="12"/>
      <c r="E225" s="12"/>
      <c r="F225" s="12"/>
      <c r="G225" s="12"/>
      <c r="H225" s="12"/>
    </row>
    <row r="226" spans="1:8">
      <c r="A226" s="12"/>
      <c r="B226" s="12"/>
      <c r="C226" s="12"/>
      <c r="D226" s="12"/>
      <c r="E226" s="12"/>
      <c r="F226" s="12"/>
      <c r="G226" s="12"/>
      <c r="H226" s="12"/>
    </row>
    <row r="227" spans="1:8">
      <c r="A227" s="12"/>
      <c r="B227" s="12"/>
      <c r="C227" s="12"/>
      <c r="D227" s="12"/>
      <c r="E227" s="12"/>
      <c r="F227" s="12"/>
      <c r="G227" s="12"/>
      <c r="H227" s="12"/>
    </row>
    <row r="228" spans="1:8">
      <c r="A228" s="12"/>
      <c r="B228" s="12"/>
      <c r="C228" s="12"/>
      <c r="D228" s="12"/>
      <c r="E228" s="12"/>
      <c r="F228" s="12"/>
      <c r="G228" s="12"/>
      <c r="H228" s="12"/>
    </row>
    <row r="229" spans="1:8">
      <c r="A229" s="12"/>
      <c r="B229" s="12"/>
      <c r="C229" s="12"/>
      <c r="D229" s="12"/>
      <c r="E229" s="12"/>
      <c r="F229" s="12"/>
      <c r="G229" s="12"/>
      <c r="H229" s="12"/>
    </row>
    <row r="230" spans="1:8">
      <c r="A230" s="12"/>
      <c r="B230" s="12"/>
      <c r="C230" s="12"/>
      <c r="D230" s="12"/>
      <c r="E230" s="12"/>
      <c r="F230" s="12"/>
      <c r="G230" s="12"/>
      <c r="H230" s="12"/>
    </row>
    <row r="231" spans="1:8">
      <c r="A231" s="12"/>
      <c r="B231" s="12"/>
      <c r="C231" s="12"/>
      <c r="D231" s="12"/>
      <c r="E231" s="12"/>
      <c r="F231" s="12"/>
      <c r="G231" s="12"/>
      <c r="H231" s="12"/>
    </row>
    <row r="232" spans="1:8">
      <c r="A232" s="12"/>
      <c r="B232" s="12"/>
      <c r="C232" s="12"/>
      <c r="D232" s="12"/>
      <c r="E232" s="12"/>
      <c r="F232" s="12"/>
      <c r="G232" s="12"/>
      <c r="H232" s="12"/>
    </row>
    <row r="233" spans="1:8">
      <c r="A233" s="12"/>
      <c r="B233" s="12"/>
      <c r="C233" s="12"/>
      <c r="D233" s="12"/>
      <c r="E233" s="12"/>
      <c r="F233" s="12"/>
      <c r="G233" s="12"/>
      <c r="H233" s="12"/>
    </row>
    <row r="234" spans="1:8">
      <c r="A234" s="12"/>
      <c r="B234" s="12"/>
      <c r="C234" s="12"/>
      <c r="D234" s="12"/>
      <c r="E234" s="12"/>
      <c r="F234" s="12"/>
      <c r="G234" s="12"/>
      <c r="H234" s="12"/>
    </row>
    <row r="235" spans="1:8">
      <c r="A235" s="12"/>
      <c r="B235" s="12"/>
      <c r="C235" s="12"/>
      <c r="D235" s="12"/>
      <c r="E235" s="12"/>
      <c r="F235" s="12"/>
      <c r="G235" s="12"/>
      <c r="H235" s="12"/>
    </row>
    <row r="236" spans="1:8">
      <c r="A236" s="12"/>
      <c r="B236" s="12"/>
      <c r="C236" s="12"/>
      <c r="D236" s="12"/>
      <c r="E236" s="12"/>
      <c r="F236" s="12"/>
      <c r="G236" s="12"/>
      <c r="H236" s="12"/>
    </row>
    <row r="237" spans="1:8">
      <c r="A237" s="12"/>
      <c r="B237" s="12"/>
      <c r="C237" s="12"/>
      <c r="D237" s="12"/>
      <c r="E237" s="12"/>
      <c r="F237" s="12"/>
      <c r="G237" s="12"/>
      <c r="H237" s="12"/>
    </row>
    <row r="238" spans="1:8">
      <c r="A238" s="12"/>
      <c r="B238" s="12"/>
      <c r="C238" s="12"/>
      <c r="D238" s="12"/>
      <c r="E238" s="12"/>
      <c r="F238" s="12"/>
      <c r="G238" s="12"/>
      <c r="H238" s="12"/>
    </row>
    <row r="239" spans="1:8">
      <c r="A239" s="12"/>
      <c r="B239" s="12"/>
      <c r="C239" s="12"/>
      <c r="D239" s="12"/>
      <c r="E239" s="12"/>
      <c r="F239" s="12"/>
      <c r="G239" s="12"/>
      <c r="H239" s="12"/>
    </row>
    <row r="240" spans="1:8">
      <c r="A240" s="12"/>
      <c r="B240" s="12"/>
      <c r="C240" s="12"/>
      <c r="D240" s="12"/>
      <c r="E240" s="12"/>
      <c r="F240" s="12"/>
      <c r="G240" s="12"/>
      <c r="H240" s="12"/>
    </row>
    <row r="241" spans="1:8">
      <c r="A241" s="12"/>
      <c r="B241" s="12"/>
      <c r="C241" s="12"/>
      <c r="D241" s="12"/>
      <c r="E241" s="12"/>
      <c r="F241" s="12"/>
      <c r="G241" s="12"/>
      <c r="H241" s="12"/>
    </row>
    <row r="242" spans="1:8">
      <c r="A242" s="12"/>
      <c r="B242" s="12"/>
      <c r="C242" s="12"/>
      <c r="D242" s="12"/>
      <c r="E242" s="12"/>
      <c r="F242" s="12"/>
      <c r="G242" s="12"/>
      <c r="H242" s="12"/>
    </row>
    <row r="243" spans="1:8">
      <c r="A243" s="12"/>
      <c r="B243" s="12"/>
      <c r="C243" s="12"/>
      <c r="D243" s="12"/>
      <c r="E243" s="12"/>
      <c r="F243" s="12"/>
      <c r="G243" s="12"/>
      <c r="H243" s="12"/>
    </row>
  </sheetData>
  <mergeCells count="151">
    <mergeCell ref="J10:L10"/>
    <mergeCell ref="J11:L11"/>
    <mergeCell ref="J12:L12"/>
    <mergeCell ref="J13:K14"/>
    <mergeCell ref="L13:L14"/>
    <mergeCell ref="A1:H1"/>
    <mergeCell ref="J15:K16"/>
    <mergeCell ref="L15:L16"/>
    <mergeCell ref="A2:D2"/>
    <mergeCell ref="E2:H2"/>
    <mergeCell ref="F7:H7"/>
    <mergeCell ref="F83:H83"/>
    <mergeCell ref="F84:H84"/>
    <mergeCell ref="F85:H85"/>
    <mergeCell ref="F86:H86"/>
    <mergeCell ref="F87:H87"/>
    <mergeCell ref="F88:H88"/>
    <mergeCell ref="F98:H98"/>
    <mergeCell ref="F100:H100"/>
    <mergeCell ref="L17:L18"/>
    <mergeCell ref="J18:K18"/>
    <mergeCell ref="J51:L51"/>
    <mergeCell ref="J53:L53"/>
    <mergeCell ref="J52:L52"/>
    <mergeCell ref="F51:H51"/>
    <mergeCell ref="F52:H52"/>
    <mergeCell ref="F53:H53"/>
    <mergeCell ref="J59:K59"/>
    <mergeCell ref="J56:K57"/>
    <mergeCell ref="L56:L57"/>
    <mergeCell ref="J54:K55"/>
    <mergeCell ref="L54:L55"/>
    <mergeCell ref="L58:L59"/>
    <mergeCell ref="F55:H55"/>
    <mergeCell ref="F56:H56"/>
    <mergeCell ref="F82:H82"/>
    <mergeCell ref="F75:H75"/>
    <mergeCell ref="F76:H76"/>
    <mergeCell ref="F77:H77"/>
    <mergeCell ref="F78:H78"/>
    <mergeCell ref="F79:H79"/>
    <mergeCell ref="F80:H80"/>
    <mergeCell ref="F81:H81"/>
    <mergeCell ref="F71:H71"/>
    <mergeCell ref="F72:H72"/>
    <mergeCell ref="F73:H73"/>
    <mergeCell ref="F74:H74"/>
    <mergeCell ref="F25:H25"/>
    <mergeCell ref="F26:H26"/>
    <mergeCell ref="F42:H42"/>
    <mergeCell ref="F50:H50"/>
    <mergeCell ref="F60:H60"/>
    <mergeCell ref="F54:H54"/>
    <mergeCell ref="F61:H61"/>
    <mergeCell ref="F46:H46"/>
    <mergeCell ref="F47:H47"/>
    <mergeCell ref="F48:H48"/>
    <mergeCell ref="F49:H49"/>
    <mergeCell ref="F44:H44"/>
    <mergeCell ref="F45:H45"/>
    <mergeCell ref="F57:H57"/>
    <mergeCell ref="F58:H58"/>
    <mergeCell ref="F59:H59"/>
    <mergeCell ref="F43:H43"/>
    <mergeCell ref="F38:H38"/>
    <mergeCell ref="F27:H27"/>
    <mergeCell ref="F28:H28"/>
    <mergeCell ref="F29:H29"/>
    <mergeCell ref="F30:H30"/>
    <mergeCell ref="F67:H67"/>
    <mergeCell ref="F68:H68"/>
    <mergeCell ref="F69:H69"/>
    <mergeCell ref="F31:H31"/>
    <mergeCell ref="F32:H32"/>
    <mergeCell ref="F33:H33"/>
    <mergeCell ref="F34:H34"/>
    <mergeCell ref="F70:H70"/>
    <mergeCell ref="F63:H63"/>
    <mergeCell ref="F64:H64"/>
    <mergeCell ref="F65:H65"/>
    <mergeCell ref="F66:H66"/>
    <mergeCell ref="F62:H62"/>
    <mergeCell ref="F36:H36"/>
    <mergeCell ref="F39:H39"/>
    <mergeCell ref="F40:H40"/>
    <mergeCell ref="F41:H41"/>
    <mergeCell ref="F37:H37"/>
    <mergeCell ref="F35:H35"/>
    <mergeCell ref="F108:H108"/>
    <mergeCell ref="F106:H106"/>
    <mergeCell ref="F92:H92"/>
    <mergeCell ref="F93:H93"/>
    <mergeCell ref="F94:H94"/>
    <mergeCell ref="F95:H95"/>
    <mergeCell ref="F96:H96"/>
    <mergeCell ref="F104:H104"/>
    <mergeCell ref="F105:H105"/>
    <mergeCell ref="F101:H101"/>
    <mergeCell ref="F103:H103"/>
    <mergeCell ref="F102:H102"/>
    <mergeCell ref="F97:H97"/>
    <mergeCell ref="F107:H107"/>
    <mergeCell ref="F109:H109"/>
    <mergeCell ref="F111:H111"/>
    <mergeCell ref="F110:H110"/>
    <mergeCell ref="F112:H112"/>
    <mergeCell ref="F113:H113"/>
    <mergeCell ref="F114:H114"/>
    <mergeCell ref="F115:H115"/>
    <mergeCell ref="F116:H116"/>
    <mergeCell ref="F117:H117"/>
    <mergeCell ref="F129:H129"/>
    <mergeCell ref="F130:H130"/>
    <mergeCell ref="F131:H131"/>
    <mergeCell ref="F132:H132"/>
    <mergeCell ref="F133:H133"/>
    <mergeCell ref="F134:H134"/>
    <mergeCell ref="F135:H135"/>
    <mergeCell ref="F118:H118"/>
    <mergeCell ref="F119:H119"/>
    <mergeCell ref="F120:H120"/>
    <mergeCell ref="F121:H121"/>
    <mergeCell ref="F122:H122"/>
    <mergeCell ref="F123:H123"/>
    <mergeCell ref="F124:H124"/>
    <mergeCell ref="F125:H125"/>
    <mergeCell ref="F126:H126"/>
    <mergeCell ref="F153:H153"/>
    <mergeCell ref="A3:D5"/>
    <mergeCell ref="F89:H89"/>
    <mergeCell ref="F90:H90"/>
    <mergeCell ref="F91:H91"/>
    <mergeCell ref="F148:H148"/>
    <mergeCell ref="F149:H149"/>
    <mergeCell ref="F150:H150"/>
    <mergeCell ref="F151:H151"/>
    <mergeCell ref="F145:H145"/>
    <mergeCell ref="F136:H136"/>
    <mergeCell ref="F137:H137"/>
    <mergeCell ref="F138:H138"/>
    <mergeCell ref="F139:H139"/>
    <mergeCell ref="F140:H140"/>
    <mergeCell ref="F146:H146"/>
    <mergeCell ref="F147:H147"/>
    <mergeCell ref="F152:H152"/>
    <mergeCell ref="F141:H141"/>
    <mergeCell ref="F142:H142"/>
    <mergeCell ref="F143:H143"/>
    <mergeCell ref="F144:H144"/>
    <mergeCell ref="F127:H127"/>
    <mergeCell ref="F128:H128"/>
  </mergeCells>
  <phoneticPr fontId="0" type="noConversion"/>
  <conditionalFormatting sqref="F5:G5">
    <cfRule type="cellIs" dxfId="3" priority="1" stopIfTrue="1" operator="lessThan">
      <formula>0</formula>
    </cfRule>
  </conditionalFormatting>
  <dataValidations count="1">
    <dataValidation type="list" allowBlank="1" showInputMessage="1" showErrorMessage="1" sqref="A8:A153">
      <formula1>$P$8:$P$19</formula1>
    </dataValidation>
  </dataValidations>
  <pageMargins left="0.41" right="0.34" top="0.47" bottom="0.49" header="0.34" footer="0.4921259845"/>
  <pageSetup paperSize="9" orientation="landscape" horizontalDpi="4294967293" verticalDpi="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2:R34"/>
  <sheetViews>
    <sheetView workbookViewId="0"/>
  </sheetViews>
  <sheetFormatPr baseColWidth="10" defaultRowHeight="12.75"/>
  <cols>
    <col min="1" max="1" width="17" customWidth="1"/>
    <col min="2" max="2" width="15.42578125" customWidth="1"/>
    <col min="3" max="3" width="16.7109375" customWidth="1"/>
    <col min="4" max="4" width="20.5703125" customWidth="1"/>
    <col min="7" max="7" width="6.140625" customWidth="1"/>
    <col min="8" max="8" width="2.28515625" customWidth="1"/>
    <col min="9" max="9" width="14.5703125" customWidth="1"/>
    <col min="10" max="10" width="13" customWidth="1"/>
    <col min="12" max="12" width="10.85546875" customWidth="1"/>
    <col min="18" max="18" width="0" hidden="1" customWidth="1"/>
  </cols>
  <sheetData>
    <row r="2" spans="1:18" hidden="1"/>
    <row r="3" spans="1:18" ht="44.25">
      <c r="A3" s="183" t="s">
        <v>47</v>
      </c>
      <c r="B3" s="183"/>
      <c r="C3" s="183"/>
      <c r="D3" s="183"/>
      <c r="E3" s="183"/>
      <c r="F3" s="183"/>
      <c r="G3" s="97"/>
      <c r="H3" s="101"/>
    </row>
    <row r="4" spans="1:18" ht="13.5" thickBot="1">
      <c r="H4" s="101"/>
    </row>
    <row r="5" spans="1:18" ht="33.75" thickBot="1">
      <c r="C5" s="102" t="str">
        <f>"N°: " &amp; VLOOKUP($J$10,histo!A:K,1,FALSE)</f>
        <v>N°: 3</v>
      </c>
      <c r="H5" s="101"/>
      <c r="I5" s="174"/>
      <c r="J5" s="174"/>
    </row>
    <row r="6" spans="1:18">
      <c r="E6" s="3" t="s">
        <v>54</v>
      </c>
      <c r="F6" s="99">
        <f>VLOOKUP($J$10,histo!A:K,7,FALSE)</f>
        <v>420</v>
      </c>
      <c r="H6" s="101"/>
      <c r="I6" s="177"/>
      <c r="J6" s="177"/>
      <c r="R6" t="s">
        <v>60</v>
      </c>
    </row>
    <row r="7" spans="1:18">
      <c r="E7" s="3" t="s">
        <v>55</v>
      </c>
      <c r="F7" s="99">
        <f>VLOOKUP($J$10,histo!A:K,8,FALSE)</f>
        <v>20</v>
      </c>
      <c r="H7" s="101"/>
      <c r="I7" s="180"/>
      <c r="J7" s="180"/>
      <c r="R7" t="s">
        <v>64</v>
      </c>
    </row>
    <row r="8" spans="1:18">
      <c r="E8" s="3" t="s">
        <v>56</v>
      </c>
      <c r="F8" s="99">
        <f>VLOOKUP($J$10,histo!A:K,10,FALSE)</f>
        <v>440</v>
      </c>
      <c r="H8" s="101"/>
      <c r="R8" t="s">
        <v>59</v>
      </c>
    </row>
    <row r="9" spans="1:18" ht="19.5">
      <c r="A9" s="95" t="str">
        <f>"Reçu de " &amp; VLOOKUP($J$10,histo!A:K,4,FALSE)</f>
        <v>Reçu de Mme</v>
      </c>
      <c r="B9" s="176" t="str">
        <f>VLOOKUP($J$10,histo!A:K,5,FALSE)&amp;" "&amp;VLOOKUP($J$10,histo!A:K,6,FALSE)</f>
        <v>DUBOIS Claire</v>
      </c>
      <c r="C9" s="176"/>
      <c r="D9" s="176"/>
      <c r="E9" s="176"/>
      <c r="F9" s="176"/>
      <c r="H9" s="101"/>
    </row>
    <row r="10" spans="1:18" ht="19.5">
      <c r="A10" s="95"/>
      <c r="B10" s="95"/>
      <c r="C10" s="95"/>
      <c r="D10" s="95"/>
      <c r="E10" s="95"/>
      <c r="F10" s="95"/>
      <c r="H10" s="101"/>
      <c r="I10" t="s">
        <v>58</v>
      </c>
      <c r="J10" s="136">
        <v>3</v>
      </c>
    </row>
    <row r="11" spans="1:18" ht="19.5">
      <c r="A11" s="95" t="s">
        <v>45</v>
      </c>
      <c r="B11" s="175" t="str">
        <f>VLOOKUP($J$10,histo!A:K,11,FALSE) &amp; " (" &amp; VLOOKUP($J$10,histo!A:K,10,FALSE) &amp; " €)"</f>
        <v>QUATRE CENT VINGT EUROS (440 €)</v>
      </c>
      <c r="C11" s="175"/>
      <c r="D11" s="175"/>
      <c r="E11" s="175"/>
      <c r="F11" s="175"/>
      <c r="H11" s="101"/>
      <c r="I11" s="130" t="s">
        <v>61</v>
      </c>
      <c r="J11" s="132"/>
    </row>
    <row r="12" spans="1:18" ht="19.5">
      <c r="A12" s="95"/>
      <c r="B12" s="95"/>
      <c r="C12" s="95"/>
      <c r="D12" s="95"/>
      <c r="E12" s="95"/>
      <c r="F12" s="95"/>
      <c r="H12" s="101"/>
      <c r="I12" s="130" t="s">
        <v>62</v>
      </c>
      <c r="J12" s="132"/>
    </row>
    <row r="13" spans="1:18" ht="19.5">
      <c r="A13" s="95" t="s">
        <v>100</v>
      </c>
      <c r="B13" s="95"/>
      <c r="C13" s="95"/>
      <c r="D13" s="95"/>
      <c r="E13" s="95"/>
      <c r="F13" s="95"/>
      <c r="H13" s="101"/>
      <c r="I13" s="130" t="s">
        <v>63</v>
      </c>
      <c r="J13" s="133" t="s">
        <v>64</v>
      </c>
    </row>
    <row r="14" spans="1:18" ht="19.5">
      <c r="A14" s="95"/>
      <c r="B14" s="95"/>
      <c r="C14" s="95"/>
      <c r="D14" s="95"/>
      <c r="E14" s="95"/>
      <c r="F14" s="95"/>
      <c r="H14" s="101"/>
      <c r="I14" s="130" t="s">
        <v>65</v>
      </c>
      <c r="J14" s="134" t="s">
        <v>147</v>
      </c>
    </row>
    <row r="15" spans="1:18" ht="19.5">
      <c r="A15" s="95" t="s">
        <v>101</v>
      </c>
      <c r="B15" s="95"/>
      <c r="C15" s="95"/>
      <c r="D15" s="95"/>
      <c r="E15" s="95"/>
      <c r="F15" s="95"/>
      <c r="H15" s="101"/>
      <c r="I15" s="130" t="s">
        <v>66</v>
      </c>
      <c r="J15" s="134" t="s">
        <v>148</v>
      </c>
    </row>
    <row r="16" spans="1:18" ht="19.5">
      <c r="A16" s="95"/>
      <c r="B16" s="95"/>
      <c r="C16" s="95"/>
      <c r="D16" s="95"/>
      <c r="E16" s="95"/>
      <c r="F16" s="95"/>
      <c r="H16" s="101"/>
      <c r="I16" s="130" t="s">
        <v>67</v>
      </c>
      <c r="J16" s="135">
        <v>420</v>
      </c>
    </row>
    <row r="17" spans="1:13" ht="19.5">
      <c r="A17" s="95" t="s">
        <v>69</v>
      </c>
      <c r="B17" s="95"/>
      <c r="C17" s="103">
        <f>VLOOKUP($J$10,histo!A:K,2,FALSE)</f>
        <v>41640</v>
      </c>
      <c r="D17" s="95"/>
      <c r="E17" s="95"/>
      <c r="F17" s="95"/>
      <c r="H17" s="101"/>
      <c r="I17" s="130" t="s">
        <v>68</v>
      </c>
      <c r="J17" s="135">
        <v>20</v>
      </c>
    </row>
    <row r="18" spans="1:13" ht="20.25" thickBot="1">
      <c r="A18" s="95"/>
      <c r="B18" s="95"/>
      <c r="C18" s="96"/>
      <c r="D18" s="95"/>
      <c r="E18" s="95"/>
      <c r="F18" s="95"/>
      <c r="H18" s="101"/>
      <c r="I18" s="130" t="s">
        <v>91</v>
      </c>
      <c r="J18" s="134"/>
    </row>
    <row r="19" spans="1:13" ht="20.25" thickTop="1">
      <c r="A19" s="95" t="s">
        <v>70</v>
      </c>
      <c r="B19" s="95"/>
      <c r="C19" s="103">
        <f>VLOOKUP($J$10,histo!A:K,3,FALSE)</f>
        <v>41670</v>
      </c>
      <c r="D19" s="95"/>
      <c r="E19" s="95"/>
      <c r="F19" s="95"/>
      <c r="H19" s="101"/>
      <c r="K19" s="188" t="s">
        <v>78</v>
      </c>
      <c r="L19" s="189"/>
      <c r="M19" s="190"/>
    </row>
    <row r="20" spans="1:13" ht="19.5">
      <c r="A20" s="95"/>
      <c r="B20" s="95"/>
      <c r="C20" s="95"/>
      <c r="D20" s="95"/>
      <c r="E20" s="95"/>
      <c r="F20" s="95"/>
      <c r="H20" s="101"/>
      <c r="K20" s="123"/>
      <c r="L20" s="124"/>
      <c r="M20" s="125"/>
    </row>
    <row r="21" spans="1:13" ht="19.5">
      <c r="A21" s="95" t="s">
        <v>46</v>
      </c>
      <c r="B21" s="95"/>
      <c r="C21" s="95"/>
      <c r="D21" s="95"/>
      <c r="E21" s="95"/>
      <c r="F21" s="95"/>
      <c r="H21" s="101"/>
      <c r="K21" s="123"/>
      <c r="L21" s="124"/>
      <c r="M21" s="125"/>
    </row>
    <row r="22" spans="1:13" ht="19.5">
      <c r="A22" s="95"/>
      <c r="B22" s="95"/>
      <c r="C22" s="95"/>
      <c r="D22" s="95"/>
      <c r="E22" s="95"/>
      <c r="F22" s="95"/>
      <c r="H22" s="101"/>
      <c r="K22" s="123"/>
      <c r="L22" s="124"/>
      <c r="M22" s="125"/>
    </row>
    <row r="23" spans="1:13" ht="19.5">
      <c r="A23" s="95"/>
      <c r="B23" s="95"/>
      <c r="C23" s="98" t="str">
        <f>"à Ville le, "</f>
        <v xml:space="preserve">à Ville le, </v>
      </c>
      <c r="D23" s="179">
        <f ca="1">TODAY()</f>
        <v>41804</v>
      </c>
      <c r="E23" s="179"/>
      <c r="F23" s="95"/>
      <c r="H23" s="101"/>
      <c r="K23" s="123"/>
      <c r="L23" s="124"/>
      <c r="M23" s="125"/>
    </row>
    <row r="24" spans="1:13" ht="19.5">
      <c r="A24" s="95"/>
      <c r="B24" s="95"/>
      <c r="C24" s="95" t="s">
        <v>102</v>
      </c>
      <c r="D24" s="95"/>
      <c r="E24" s="95"/>
      <c r="F24" s="95"/>
      <c r="H24" s="101"/>
      <c r="K24" s="123"/>
      <c r="L24" s="124"/>
      <c r="M24" s="125"/>
    </row>
    <row r="25" spans="1:13" ht="20.25" thickBot="1">
      <c r="A25" s="95"/>
      <c r="B25" s="95"/>
      <c r="C25" s="95" t="s">
        <v>103</v>
      </c>
      <c r="D25" s="95"/>
      <c r="E25" s="95"/>
      <c r="F25" s="95"/>
      <c r="H25" s="101"/>
      <c r="K25" s="126"/>
      <c r="L25" s="127"/>
      <c r="M25" s="128"/>
    </row>
    <row r="26" spans="1:13" ht="20.25" thickTop="1">
      <c r="A26" s="95"/>
      <c r="B26" s="95"/>
      <c r="C26" s="95" t="s">
        <v>104</v>
      </c>
      <c r="D26" s="95"/>
      <c r="E26" s="95"/>
      <c r="F26" s="95"/>
      <c r="H26" s="101"/>
    </row>
    <row r="27" spans="1:13">
      <c r="A27" s="101"/>
      <c r="B27" s="101"/>
      <c r="C27" s="101"/>
      <c r="D27" s="101"/>
      <c r="E27" s="101"/>
      <c r="F27" s="101"/>
      <c r="G27" s="101"/>
      <c r="H27" s="101"/>
    </row>
    <row r="28" spans="1:13" ht="21">
      <c r="A28" s="185" t="s">
        <v>71</v>
      </c>
      <c r="B28" s="186"/>
      <c r="C28" s="186"/>
      <c r="D28" s="186"/>
      <c r="E28" s="186"/>
      <c r="F28" s="186"/>
      <c r="I28" s="143" t="s">
        <v>105</v>
      </c>
      <c r="J28" s="108" t="s">
        <v>73</v>
      </c>
      <c r="M28" s="109">
        <v>0</v>
      </c>
    </row>
    <row r="29" spans="1:13" ht="7.5" customHeight="1">
      <c r="A29" s="184"/>
      <c r="B29" s="184"/>
    </row>
    <row r="30" spans="1:13" ht="0.75" customHeight="1">
      <c r="A30" s="187" t="str">
        <f>"REMBOURSEMENT de   "&amp;M28&amp;""&amp;" "&amp;"€"&amp;" fait le :"</f>
        <v>REMBOURSEMENT de   0 € fait le :</v>
      </c>
      <c r="B30" s="187"/>
      <c r="C30" s="187"/>
      <c r="D30" s="107">
        <f ca="1">TODAY()</f>
        <v>41804</v>
      </c>
      <c r="E30" s="106" t="s">
        <v>72</v>
      </c>
    </row>
    <row r="31" spans="1:13" ht="15" hidden="1">
      <c r="A31" s="178" t="str">
        <f>"sur votre compte CMB : 15589-56924-046940169-40/35"</f>
        <v>sur votre compte CMB : 15589-56924-046940169-40/35</v>
      </c>
      <c r="B31" s="178"/>
      <c r="C31" s="178"/>
      <c r="D31" s="178"/>
      <c r="E31" s="178"/>
      <c r="F31" s="178"/>
    </row>
    <row r="32" spans="1:13" ht="33" customHeight="1">
      <c r="A32" s="181" t="str">
        <f>"Quittance délivrée suite à votre réglement de "&amp;VLOOKUP($J$10,histo!A:K,10,FALSE) &amp; " EUROS"</f>
        <v>Quittance délivrée suite à votre réglement de 440 EUROS</v>
      </c>
      <c r="B32" s="181"/>
      <c r="C32" s="181"/>
      <c r="D32" s="181"/>
      <c r="E32" s="181"/>
      <c r="F32" s="181"/>
      <c r="G32" s="112"/>
    </row>
    <row r="33" spans="1:7" ht="17.25" customHeight="1">
      <c r="B33" s="182" t="s">
        <v>89</v>
      </c>
      <c r="C33" s="182"/>
      <c r="D33" s="182"/>
    </row>
    <row r="34" spans="1:7" ht="186.75" customHeight="1">
      <c r="A34" s="173" t="str">
        <f>IF(VLOOKUP($J$10,histo!A:K,9,FALSE)="","",VLOOKUP($J$10,histo!A:K,9,FALSE))</f>
        <v/>
      </c>
      <c r="B34" s="173"/>
      <c r="C34" s="173"/>
      <c r="D34" s="173"/>
      <c r="E34" s="173"/>
      <c r="F34" s="118"/>
      <c r="G34" s="118"/>
    </row>
  </sheetData>
  <mergeCells count="15">
    <mergeCell ref="A3:F3"/>
    <mergeCell ref="A29:B29"/>
    <mergeCell ref="A28:F28"/>
    <mergeCell ref="A30:C30"/>
    <mergeCell ref="K19:M19"/>
    <mergeCell ref="A34:E34"/>
    <mergeCell ref="I5:J5"/>
    <mergeCell ref="B11:F11"/>
    <mergeCell ref="B9:F9"/>
    <mergeCell ref="I6:J6"/>
    <mergeCell ref="A31:F31"/>
    <mergeCell ref="D23:E23"/>
    <mergeCell ref="I7:J7"/>
    <mergeCell ref="A32:F32"/>
    <mergeCell ref="B33:D33"/>
  </mergeCells>
  <phoneticPr fontId="14" type="noConversion"/>
  <dataValidations count="1">
    <dataValidation type="list" allowBlank="1" showInputMessage="1" showErrorMessage="1" sqref="J13">
      <formula1>$R$6:$R$8</formula1>
    </dataValidation>
  </dataValidations>
  <pageMargins left="0.6" right="0.43" top="0.52" bottom="0.22" header="0.4921259845" footer="0.33"/>
  <pageSetup paperSize="9" orientation="portrait" horizontalDpi="0" verticalDpi="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P206"/>
  <sheetViews>
    <sheetView workbookViewId="0"/>
  </sheetViews>
  <sheetFormatPr baseColWidth="10" defaultRowHeight="12.75"/>
  <cols>
    <col min="1" max="1" width="4" customWidth="1"/>
    <col min="2" max="2" width="14.5703125" customWidth="1"/>
    <col min="3" max="3" width="11.140625" customWidth="1"/>
    <col min="4" max="4" width="6.28515625" customWidth="1"/>
    <col min="5" max="5" width="18" customWidth="1"/>
    <col min="9" max="9" width="43.85546875" customWidth="1"/>
    <col min="10" max="10" width="5.85546875" style="100" customWidth="1"/>
    <col min="11" max="11" width="37.5703125" customWidth="1"/>
    <col min="14" max="14" width="21.42578125" customWidth="1"/>
    <col min="16" max="16" width="15.85546875" customWidth="1"/>
  </cols>
  <sheetData>
    <row r="1" spans="1:16">
      <c r="A1" t="s">
        <v>42</v>
      </c>
      <c r="B1" t="s">
        <v>48</v>
      </c>
      <c r="C1" t="s">
        <v>49</v>
      </c>
      <c r="D1" t="s">
        <v>57</v>
      </c>
      <c r="E1" t="s">
        <v>43</v>
      </c>
      <c r="F1" t="s">
        <v>44</v>
      </c>
      <c r="G1" t="s">
        <v>50</v>
      </c>
      <c r="H1" t="s">
        <v>51</v>
      </c>
      <c r="I1" t="s">
        <v>92</v>
      </c>
      <c r="J1" s="100" t="s">
        <v>52</v>
      </c>
      <c r="K1" t="s">
        <v>53</v>
      </c>
      <c r="P1" t="s">
        <v>43</v>
      </c>
    </row>
    <row r="2" spans="1:16">
      <c r="A2" s="136">
        <v>1</v>
      </c>
      <c r="B2" s="132">
        <v>41640</v>
      </c>
      <c r="C2" s="132">
        <v>41670</v>
      </c>
      <c r="D2" s="133" t="s">
        <v>60</v>
      </c>
      <c r="E2" s="134" t="s">
        <v>128</v>
      </c>
      <c r="F2" s="134" t="s">
        <v>129</v>
      </c>
      <c r="G2" s="135">
        <v>380</v>
      </c>
      <c r="H2" s="135">
        <v>20</v>
      </c>
      <c r="I2" s="134" t="s">
        <v>130</v>
      </c>
      <c r="J2" s="100">
        <f t="shared" ref="J2:J30" si="0">IF(G2="","",G2+H2)</f>
        <v>400</v>
      </c>
      <c r="K2" t="str">
        <f>IF(J2="","",LOOKUP(J2,$M$2:$N$20))</f>
        <v>QUATRE CENTS EUROS</v>
      </c>
      <c r="M2">
        <v>100</v>
      </c>
      <c r="N2" t="s">
        <v>90</v>
      </c>
      <c r="P2" s="134" t="s">
        <v>128</v>
      </c>
    </row>
    <row r="3" spans="1:16">
      <c r="A3" s="136">
        <v>2</v>
      </c>
      <c r="B3" s="132">
        <v>41640</v>
      </c>
      <c r="C3" s="132">
        <v>42004</v>
      </c>
      <c r="D3" s="133" t="s">
        <v>59</v>
      </c>
      <c r="E3" s="134" t="s">
        <v>134</v>
      </c>
      <c r="F3" s="134" t="s">
        <v>135</v>
      </c>
      <c r="G3" s="135">
        <v>400</v>
      </c>
      <c r="H3" s="135">
        <v>20</v>
      </c>
      <c r="I3" s="134"/>
      <c r="J3" s="100">
        <f t="shared" si="0"/>
        <v>420</v>
      </c>
      <c r="K3" t="str">
        <f t="shared" ref="K3:K66" si="1">IF(J3="","",LOOKUP(J3,$M$2:$N$20))</f>
        <v>QUATRE CENT VINGT EUROS</v>
      </c>
      <c r="M3">
        <v>185</v>
      </c>
      <c r="N3" t="s">
        <v>93</v>
      </c>
      <c r="P3" s="134" t="s">
        <v>134</v>
      </c>
    </row>
    <row r="4" spans="1:16">
      <c r="A4" s="136">
        <v>3</v>
      </c>
      <c r="B4" s="132">
        <v>41640</v>
      </c>
      <c r="C4" s="132">
        <v>41670</v>
      </c>
      <c r="D4" s="133" t="s">
        <v>64</v>
      </c>
      <c r="E4" s="134" t="s">
        <v>147</v>
      </c>
      <c r="F4" s="134" t="s">
        <v>148</v>
      </c>
      <c r="G4" s="135">
        <v>420</v>
      </c>
      <c r="H4" s="135">
        <v>20</v>
      </c>
      <c r="I4" s="134"/>
      <c r="J4" s="100">
        <f t="shared" si="0"/>
        <v>440</v>
      </c>
      <c r="K4" t="str">
        <f t="shared" si="1"/>
        <v>QUATRE CENT VINGT EUROS</v>
      </c>
      <c r="M4">
        <v>200</v>
      </c>
      <c r="N4" t="s">
        <v>79</v>
      </c>
      <c r="P4" s="134" t="s">
        <v>147</v>
      </c>
    </row>
    <row r="5" spans="1:16">
      <c r="A5" s="7"/>
      <c r="B5" s="138"/>
      <c r="C5" s="138"/>
      <c r="D5" s="138"/>
      <c r="E5" s="7"/>
      <c r="F5" s="7"/>
      <c r="G5" s="7"/>
      <c r="H5" s="7"/>
      <c r="I5" s="7"/>
      <c r="J5" s="100" t="str">
        <f t="shared" si="0"/>
        <v/>
      </c>
      <c r="K5" t="str">
        <f t="shared" si="1"/>
        <v/>
      </c>
      <c r="M5">
        <v>250</v>
      </c>
      <c r="N5" t="s">
        <v>82</v>
      </c>
      <c r="P5" s="141"/>
    </row>
    <row r="6" spans="1:16">
      <c r="A6" s="7"/>
      <c r="B6" s="138"/>
      <c r="C6" s="138"/>
      <c r="D6" s="138"/>
      <c r="E6" s="7"/>
      <c r="F6" s="7"/>
      <c r="G6" s="7"/>
      <c r="H6" s="7"/>
      <c r="I6" s="7"/>
      <c r="J6" s="100" t="str">
        <f t="shared" si="0"/>
        <v/>
      </c>
      <c r="K6" t="str">
        <f t="shared" si="1"/>
        <v/>
      </c>
      <c r="M6">
        <v>300</v>
      </c>
      <c r="N6" t="s">
        <v>80</v>
      </c>
      <c r="P6" s="141"/>
    </row>
    <row r="7" spans="1:16">
      <c r="A7" s="7"/>
      <c r="B7" s="138"/>
      <c r="C7" s="138"/>
      <c r="D7" s="138"/>
      <c r="E7" s="7"/>
      <c r="F7" s="7"/>
      <c r="G7" s="7"/>
      <c r="H7" s="7"/>
      <c r="I7" s="7"/>
      <c r="J7" s="100" t="str">
        <f t="shared" si="0"/>
        <v/>
      </c>
      <c r="K7" t="str">
        <f t="shared" si="1"/>
        <v/>
      </c>
      <c r="M7">
        <v>370</v>
      </c>
      <c r="N7" t="s">
        <v>83</v>
      </c>
    </row>
    <row r="8" spans="1:16">
      <c r="A8" s="7"/>
      <c r="B8" s="138"/>
      <c r="C8" s="138"/>
      <c r="D8" s="138"/>
      <c r="E8" s="7"/>
      <c r="F8" s="7"/>
      <c r="G8" s="7"/>
      <c r="H8" s="7"/>
      <c r="I8" s="7"/>
      <c r="J8" s="100" t="str">
        <f t="shared" si="0"/>
        <v/>
      </c>
      <c r="K8" t="str">
        <f t="shared" si="1"/>
        <v/>
      </c>
      <c r="M8">
        <v>380</v>
      </c>
      <c r="N8" t="s">
        <v>94</v>
      </c>
    </row>
    <row r="9" spans="1:16">
      <c r="A9" s="7"/>
      <c r="B9" s="138"/>
      <c r="C9" s="138"/>
      <c r="D9" s="138"/>
      <c r="E9" s="7"/>
      <c r="F9" s="7"/>
      <c r="G9" s="7"/>
      <c r="H9" s="7"/>
      <c r="I9" s="7"/>
      <c r="J9" s="100" t="str">
        <f t="shared" si="0"/>
        <v/>
      </c>
      <c r="K9" t="str">
        <f t="shared" si="1"/>
        <v/>
      </c>
      <c r="M9">
        <v>400</v>
      </c>
      <c r="N9" t="s">
        <v>81</v>
      </c>
    </row>
    <row r="10" spans="1:16">
      <c r="A10" s="7"/>
      <c r="B10" s="138"/>
      <c r="C10" s="138"/>
      <c r="D10" s="138"/>
      <c r="E10" s="7"/>
      <c r="F10" s="7"/>
      <c r="G10" s="139"/>
      <c r="H10" s="139"/>
      <c r="I10" s="139"/>
      <c r="J10" s="100" t="str">
        <f t="shared" si="0"/>
        <v/>
      </c>
      <c r="K10" t="str">
        <f t="shared" si="1"/>
        <v/>
      </c>
      <c r="M10">
        <v>420</v>
      </c>
      <c r="N10" t="s">
        <v>84</v>
      </c>
    </row>
    <row r="11" spans="1:16">
      <c r="A11" s="7"/>
      <c r="B11" s="138"/>
      <c r="C11" s="138"/>
      <c r="D11" s="138"/>
      <c r="E11" s="7"/>
      <c r="F11" s="7"/>
      <c r="G11" s="139"/>
      <c r="H11" s="139"/>
      <c r="I11" s="139"/>
      <c r="J11" s="100" t="str">
        <f t="shared" si="0"/>
        <v/>
      </c>
      <c r="K11" t="str">
        <f t="shared" si="1"/>
        <v/>
      </c>
      <c r="M11">
        <v>450</v>
      </c>
      <c r="N11" t="s">
        <v>99</v>
      </c>
    </row>
    <row r="12" spans="1:16">
      <c r="A12" s="7"/>
      <c r="B12" s="138"/>
      <c r="C12" s="138"/>
      <c r="D12" s="138"/>
      <c r="E12" s="7"/>
      <c r="F12" s="7"/>
      <c r="G12" s="139"/>
      <c r="H12" s="139"/>
      <c r="I12" s="139"/>
      <c r="J12" s="100" t="str">
        <f t="shared" si="0"/>
        <v/>
      </c>
      <c r="K12" t="str">
        <f t="shared" si="1"/>
        <v/>
      </c>
    </row>
    <row r="13" spans="1:16">
      <c r="A13" s="7"/>
      <c r="B13" s="140"/>
      <c r="C13" s="140"/>
      <c r="D13" s="17"/>
      <c r="E13" s="17"/>
      <c r="F13" s="17"/>
      <c r="G13" s="139"/>
      <c r="H13" s="139"/>
      <c r="I13" s="139"/>
      <c r="J13" s="100" t="str">
        <f t="shared" si="0"/>
        <v/>
      </c>
      <c r="K13" t="str">
        <f t="shared" si="1"/>
        <v/>
      </c>
    </row>
    <row r="14" spans="1:16">
      <c r="A14" s="7"/>
      <c r="B14" s="140"/>
      <c r="C14" s="140"/>
      <c r="D14" s="17"/>
      <c r="E14" s="17"/>
      <c r="F14" s="17"/>
      <c r="G14" s="139"/>
      <c r="H14" s="139"/>
      <c r="I14" s="139"/>
      <c r="J14" s="100" t="str">
        <f t="shared" si="0"/>
        <v/>
      </c>
      <c r="K14" t="str">
        <f t="shared" si="1"/>
        <v/>
      </c>
    </row>
    <row r="15" spans="1:16">
      <c r="A15" s="7"/>
      <c r="B15" s="140"/>
      <c r="C15" s="140"/>
      <c r="D15" s="17"/>
      <c r="E15" s="17"/>
      <c r="F15" s="17"/>
      <c r="G15" s="139"/>
      <c r="H15" s="139"/>
      <c r="I15" s="139"/>
      <c r="J15" s="100" t="str">
        <f t="shared" si="0"/>
        <v/>
      </c>
      <c r="K15" t="str">
        <f t="shared" si="1"/>
        <v/>
      </c>
    </row>
    <row r="16" spans="1:16">
      <c r="A16" s="7"/>
      <c r="B16" s="140"/>
      <c r="C16" s="140"/>
      <c r="D16" s="17"/>
      <c r="E16" s="17"/>
      <c r="F16" s="17"/>
      <c r="G16" s="139"/>
      <c r="H16" s="139"/>
      <c r="I16" s="139"/>
      <c r="J16" s="100" t="str">
        <f t="shared" si="0"/>
        <v/>
      </c>
      <c r="K16" t="str">
        <f t="shared" si="1"/>
        <v/>
      </c>
    </row>
    <row r="17" spans="1:11">
      <c r="A17" s="7"/>
      <c r="B17" s="140"/>
      <c r="C17" s="140"/>
      <c r="D17" s="17"/>
      <c r="E17" s="17"/>
      <c r="F17" s="17"/>
      <c r="G17" s="139"/>
      <c r="H17" s="139"/>
      <c r="I17" s="139"/>
      <c r="J17" s="100" t="str">
        <f t="shared" si="0"/>
        <v/>
      </c>
      <c r="K17" t="str">
        <f t="shared" si="1"/>
        <v/>
      </c>
    </row>
    <row r="18" spans="1:11">
      <c r="A18" s="7"/>
      <c r="B18" s="140"/>
      <c r="C18" s="140"/>
      <c r="D18" s="17"/>
      <c r="E18" s="17"/>
      <c r="F18" s="17"/>
      <c r="G18" s="139"/>
      <c r="H18" s="139"/>
      <c r="I18" s="139"/>
      <c r="J18" s="100" t="str">
        <f t="shared" si="0"/>
        <v/>
      </c>
      <c r="K18" t="str">
        <f t="shared" si="1"/>
        <v/>
      </c>
    </row>
    <row r="19" spans="1:11">
      <c r="A19" s="7"/>
      <c r="B19" s="140"/>
      <c r="C19" s="140"/>
      <c r="D19" s="17"/>
      <c r="E19" s="17"/>
      <c r="F19" s="17"/>
      <c r="G19" s="139"/>
      <c r="H19" s="139"/>
      <c r="I19" s="139"/>
      <c r="J19" s="100" t="str">
        <f t="shared" si="0"/>
        <v/>
      </c>
      <c r="K19" t="str">
        <f t="shared" si="1"/>
        <v/>
      </c>
    </row>
    <row r="20" spans="1:11">
      <c r="A20" s="7"/>
      <c r="B20" s="140"/>
      <c r="C20" s="140"/>
      <c r="D20" s="17"/>
      <c r="E20" s="17"/>
      <c r="F20" s="17"/>
      <c r="G20" s="139"/>
      <c r="H20" s="139"/>
      <c r="I20" s="139"/>
      <c r="J20" s="100" t="str">
        <f t="shared" si="0"/>
        <v/>
      </c>
      <c r="K20" t="str">
        <f t="shared" si="1"/>
        <v/>
      </c>
    </row>
    <row r="21" spans="1:11">
      <c r="A21" s="7"/>
      <c r="B21" s="140"/>
      <c r="C21" s="140"/>
      <c r="D21" s="17"/>
      <c r="E21" s="17"/>
      <c r="F21" s="17"/>
      <c r="G21" s="139"/>
      <c r="H21" s="139"/>
      <c r="I21" s="139"/>
      <c r="J21" s="100" t="str">
        <f t="shared" si="0"/>
        <v/>
      </c>
      <c r="K21" t="str">
        <f t="shared" si="1"/>
        <v/>
      </c>
    </row>
    <row r="22" spans="1:11">
      <c r="A22" s="7"/>
      <c r="B22" s="140"/>
      <c r="C22" s="140"/>
      <c r="D22" s="17"/>
      <c r="E22" s="17"/>
      <c r="F22" s="17"/>
      <c r="G22" s="139"/>
      <c r="H22" s="139"/>
      <c r="I22" s="139"/>
      <c r="J22" s="100" t="str">
        <f t="shared" si="0"/>
        <v/>
      </c>
      <c r="K22" t="str">
        <f t="shared" si="1"/>
        <v/>
      </c>
    </row>
    <row r="23" spans="1:11">
      <c r="A23" s="7"/>
      <c r="B23" s="140"/>
      <c r="C23" s="140"/>
      <c r="D23" s="17"/>
      <c r="E23" s="17"/>
      <c r="F23" s="17"/>
      <c r="G23" s="139"/>
      <c r="H23" s="139"/>
      <c r="I23" s="139"/>
      <c r="J23" s="100" t="str">
        <f t="shared" si="0"/>
        <v/>
      </c>
      <c r="K23" t="str">
        <f t="shared" si="1"/>
        <v/>
      </c>
    </row>
    <row r="24" spans="1:11">
      <c r="A24" s="7"/>
      <c r="B24" s="140"/>
      <c r="C24" s="140"/>
      <c r="D24" s="17"/>
      <c r="E24" s="17"/>
      <c r="F24" s="17"/>
      <c r="G24" s="139"/>
      <c r="H24" s="139"/>
      <c r="I24" s="139"/>
      <c r="J24" s="100" t="str">
        <f t="shared" si="0"/>
        <v/>
      </c>
      <c r="K24" t="str">
        <f t="shared" si="1"/>
        <v/>
      </c>
    </row>
    <row r="25" spans="1:11">
      <c r="A25" s="7"/>
      <c r="B25" s="140"/>
      <c r="C25" s="140"/>
      <c r="D25" s="17"/>
      <c r="E25" s="17"/>
      <c r="F25" s="17"/>
      <c r="G25" s="139"/>
      <c r="H25" s="139"/>
      <c r="I25" s="139"/>
      <c r="J25" s="100" t="str">
        <f t="shared" si="0"/>
        <v/>
      </c>
      <c r="K25" t="str">
        <f t="shared" si="1"/>
        <v/>
      </c>
    </row>
    <row r="26" spans="1:11">
      <c r="A26" s="7"/>
      <c r="B26" s="140"/>
      <c r="C26" s="140"/>
      <c r="D26" s="17"/>
      <c r="E26" s="17"/>
      <c r="F26" s="17"/>
      <c r="G26" s="139"/>
      <c r="H26" s="139"/>
      <c r="I26" s="139"/>
      <c r="J26" s="100" t="str">
        <f t="shared" si="0"/>
        <v/>
      </c>
      <c r="K26" t="str">
        <f t="shared" si="1"/>
        <v/>
      </c>
    </row>
    <row r="27" spans="1:11">
      <c r="A27" s="7"/>
      <c r="B27" s="140"/>
      <c r="C27" s="140"/>
      <c r="D27" s="17"/>
      <c r="E27" s="17"/>
      <c r="F27" s="17"/>
      <c r="G27" s="139"/>
      <c r="H27" s="139"/>
      <c r="I27" s="139"/>
      <c r="J27" s="100" t="str">
        <f t="shared" si="0"/>
        <v/>
      </c>
      <c r="K27" t="str">
        <f t="shared" si="1"/>
        <v/>
      </c>
    </row>
    <row r="28" spans="1:11">
      <c r="A28" s="7"/>
      <c r="B28" s="140"/>
      <c r="C28" s="140"/>
      <c r="D28" s="17"/>
      <c r="E28" s="17"/>
      <c r="F28" s="17"/>
      <c r="G28" s="139"/>
      <c r="H28" s="139"/>
      <c r="I28" s="139"/>
      <c r="J28" s="100" t="str">
        <f t="shared" si="0"/>
        <v/>
      </c>
      <c r="K28" t="str">
        <f t="shared" si="1"/>
        <v/>
      </c>
    </row>
    <row r="29" spans="1:11">
      <c r="A29" s="7"/>
      <c r="B29" s="140"/>
      <c r="C29" s="140"/>
      <c r="D29" s="17"/>
      <c r="E29" s="17"/>
      <c r="F29" s="17"/>
      <c r="G29" s="139"/>
      <c r="H29" s="139"/>
      <c r="I29" s="139"/>
      <c r="J29" s="100" t="str">
        <f t="shared" si="0"/>
        <v/>
      </c>
      <c r="K29" t="str">
        <f t="shared" si="1"/>
        <v/>
      </c>
    </row>
    <row r="30" spans="1:11">
      <c r="A30" s="7"/>
      <c r="B30" s="140"/>
      <c r="C30" s="140"/>
      <c r="D30" s="17"/>
      <c r="E30" s="17"/>
      <c r="F30" s="17"/>
      <c r="G30" s="139"/>
      <c r="H30" s="139"/>
      <c r="I30" s="139"/>
      <c r="J30" s="100" t="str">
        <f t="shared" si="0"/>
        <v/>
      </c>
      <c r="K30" t="str">
        <f t="shared" si="1"/>
        <v/>
      </c>
    </row>
    <row r="31" spans="1:11">
      <c r="A31" s="7"/>
      <c r="B31" s="140"/>
      <c r="C31" s="140"/>
      <c r="D31" s="17"/>
      <c r="E31" s="17"/>
      <c r="F31" s="17"/>
      <c r="G31" s="139"/>
      <c r="H31" s="139"/>
      <c r="I31" s="139"/>
      <c r="K31" t="str">
        <f t="shared" si="1"/>
        <v/>
      </c>
    </row>
    <row r="32" spans="1:11">
      <c r="A32" s="7"/>
      <c r="B32" s="140"/>
      <c r="C32" s="140"/>
      <c r="D32" s="17"/>
      <c r="E32" s="17"/>
      <c r="F32" s="17"/>
      <c r="G32" s="139"/>
      <c r="H32" s="139"/>
      <c r="I32" s="139"/>
      <c r="J32" s="100" t="str">
        <f t="shared" ref="J32:J95" si="2">IF(G32="","",G32+H32)</f>
        <v/>
      </c>
      <c r="K32" t="str">
        <f t="shared" si="1"/>
        <v/>
      </c>
    </row>
    <row r="33" spans="1:11">
      <c r="A33" s="7"/>
      <c r="B33" s="140"/>
      <c r="C33" s="140"/>
      <c r="D33" s="17"/>
      <c r="E33" s="17"/>
      <c r="F33" s="17"/>
      <c r="G33" s="139"/>
      <c r="H33" s="139"/>
      <c r="I33" s="139"/>
      <c r="J33" s="100" t="str">
        <f t="shared" si="2"/>
        <v/>
      </c>
      <c r="K33" t="str">
        <f t="shared" si="1"/>
        <v/>
      </c>
    </row>
    <row r="34" spans="1:11">
      <c r="A34" s="7"/>
      <c r="B34" s="140"/>
      <c r="C34" s="140"/>
      <c r="D34" s="17"/>
      <c r="E34" s="141"/>
      <c r="F34" s="141"/>
      <c r="G34" s="139"/>
      <c r="H34" s="139"/>
      <c r="I34" s="139"/>
      <c r="J34" s="100" t="str">
        <f t="shared" si="2"/>
        <v/>
      </c>
      <c r="K34" t="str">
        <f t="shared" si="1"/>
        <v/>
      </c>
    </row>
    <row r="35" spans="1:11">
      <c r="A35" s="7"/>
      <c r="B35" s="140"/>
      <c r="C35" s="140"/>
      <c r="D35" s="17"/>
      <c r="E35" s="141"/>
      <c r="F35" s="141"/>
      <c r="G35" s="139"/>
      <c r="H35" s="139"/>
      <c r="I35" s="139"/>
      <c r="J35" s="100" t="str">
        <f t="shared" si="2"/>
        <v/>
      </c>
      <c r="K35" t="str">
        <f t="shared" si="1"/>
        <v/>
      </c>
    </row>
    <row r="36" spans="1:11">
      <c r="A36" s="7"/>
      <c r="B36" s="140"/>
      <c r="C36" s="140"/>
      <c r="D36" s="17"/>
      <c r="E36" s="141"/>
      <c r="F36" s="141"/>
      <c r="G36" s="139"/>
      <c r="H36" s="139"/>
      <c r="I36" s="139"/>
      <c r="J36" s="100" t="str">
        <f t="shared" si="2"/>
        <v/>
      </c>
      <c r="K36" t="str">
        <f t="shared" si="1"/>
        <v/>
      </c>
    </row>
    <row r="37" spans="1:11">
      <c r="A37" s="7"/>
      <c r="B37" s="140"/>
      <c r="C37" s="140"/>
      <c r="D37" s="17"/>
      <c r="E37" s="141"/>
      <c r="F37" s="141"/>
      <c r="G37" s="139"/>
      <c r="H37" s="139"/>
      <c r="I37" s="139"/>
      <c r="J37" s="100" t="str">
        <f t="shared" si="2"/>
        <v/>
      </c>
      <c r="K37" t="str">
        <f t="shared" si="1"/>
        <v/>
      </c>
    </row>
    <row r="38" spans="1:11">
      <c r="A38" s="7"/>
      <c r="B38" s="140"/>
      <c r="C38" s="140"/>
      <c r="D38" s="17"/>
      <c r="E38" s="141"/>
      <c r="F38" s="141"/>
      <c r="G38" s="139"/>
      <c r="H38" s="139"/>
      <c r="I38" s="139"/>
      <c r="J38" s="100" t="str">
        <f t="shared" si="2"/>
        <v/>
      </c>
      <c r="K38" t="str">
        <f t="shared" si="1"/>
        <v/>
      </c>
    </row>
    <row r="39" spans="1:11">
      <c r="A39" s="7"/>
      <c r="B39" s="140"/>
      <c r="C39" s="140"/>
      <c r="D39" s="17"/>
      <c r="E39" s="141"/>
      <c r="F39" s="141"/>
      <c r="G39" s="139"/>
      <c r="H39" s="139"/>
      <c r="I39" s="139"/>
      <c r="J39" s="100" t="str">
        <f t="shared" si="2"/>
        <v/>
      </c>
      <c r="K39" t="str">
        <f t="shared" si="1"/>
        <v/>
      </c>
    </row>
    <row r="40" spans="1:11">
      <c r="A40" s="7"/>
      <c r="B40" s="140"/>
      <c r="C40" s="140"/>
      <c r="D40" s="17"/>
      <c r="E40" s="141"/>
      <c r="F40" s="141"/>
      <c r="G40" s="139"/>
      <c r="H40" s="139"/>
      <c r="I40" s="139"/>
      <c r="J40" s="100" t="str">
        <f t="shared" si="2"/>
        <v/>
      </c>
      <c r="K40" t="str">
        <f t="shared" si="1"/>
        <v/>
      </c>
    </row>
    <row r="41" spans="1:11">
      <c r="A41" s="7"/>
      <c r="B41" s="140"/>
      <c r="C41" s="140"/>
      <c r="D41" s="17"/>
      <c r="E41" s="141"/>
      <c r="F41" s="141"/>
      <c r="G41" s="139"/>
      <c r="H41" s="139"/>
      <c r="I41" s="139"/>
      <c r="J41" s="100" t="str">
        <f t="shared" si="2"/>
        <v/>
      </c>
      <c r="K41" t="str">
        <f t="shared" si="1"/>
        <v/>
      </c>
    </row>
    <row r="42" spans="1:11">
      <c r="A42" s="7"/>
      <c r="B42" s="140"/>
      <c r="C42" s="140"/>
      <c r="D42" s="17"/>
      <c r="E42" s="141"/>
      <c r="F42" s="141"/>
      <c r="G42" s="139"/>
      <c r="H42" s="139"/>
      <c r="I42" s="139"/>
      <c r="J42" s="100" t="str">
        <f t="shared" si="2"/>
        <v/>
      </c>
      <c r="K42" t="str">
        <f t="shared" si="1"/>
        <v/>
      </c>
    </row>
    <row r="43" spans="1:11">
      <c r="A43" s="7"/>
      <c r="B43" s="140"/>
      <c r="C43" s="140"/>
      <c r="D43" s="17"/>
      <c r="E43" s="141"/>
      <c r="F43" s="141"/>
      <c r="G43" s="139"/>
      <c r="H43" s="139"/>
      <c r="I43" s="139"/>
      <c r="J43" s="100" t="str">
        <f t="shared" si="2"/>
        <v/>
      </c>
      <c r="K43" t="str">
        <f t="shared" si="1"/>
        <v/>
      </c>
    </row>
    <row r="44" spans="1:11">
      <c r="A44" s="7"/>
      <c r="B44" s="140"/>
      <c r="C44" s="140"/>
      <c r="D44" s="17"/>
      <c r="E44" s="141"/>
      <c r="F44" s="141"/>
      <c r="G44" s="139"/>
      <c r="H44" s="139"/>
      <c r="I44" s="139"/>
      <c r="J44" s="100" t="str">
        <f t="shared" si="2"/>
        <v/>
      </c>
      <c r="K44" t="str">
        <f t="shared" si="1"/>
        <v/>
      </c>
    </row>
    <row r="45" spans="1:11">
      <c r="A45" s="7"/>
      <c r="B45" s="140"/>
      <c r="C45" s="140"/>
      <c r="D45" s="17"/>
      <c r="E45" s="141"/>
      <c r="F45" s="141"/>
      <c r="G45" s="139"/>
      <c r="H45" s="139"/>
      <c r="I45" s="139"/>
      <c r="J45" s="100" t="str">
        <f t="shared" si="2"/>
        <v/>
      </c>
      <c r="K45" t="str">
        <f t="shared" si="1"/>
        <v/>
      </c>
    </row>
    <row r="46" spans="1:11">
      <c r="A46" s="7"/>
      <c r="B46" s="140"/>
      <c r="C46" s="140"/>
      <c r="D46" s="17"/>
      <c r="E46" s="141"/>
      <c r="F46" s="141"/>
      <c r="G46" s="139"/>
      <c r="H46" s="139"/>
      <c r="I46" s="139"/>
      <c r="J46" s="100" t="str">
        <f t="shared" si="2"/>
        <v/>
      </c>
      <c r="K46" t="str">
        <f t="shared" si="1"/>
        <v/>
      </c>
    </row>
    <row r="47" spans="1:11">
      <c r="A47" s="7"/>
      <c r="B47" s="140"/>
      <c r="C47" s="140"/>
      <c r="D47" s="17"/>
      <c r="E47" s="141"/>
      <c r="F47" s="141"/>
      <c r="G47" s="139"/>
      <c r="H47" s="139"/>
      <c r="I47" s="139"/>
      <c r="J47" s="100" t="str">
        <f t="shared" si="2"/>
        <v/>
      </c>
      <c r="K47" t="str">
        <f t="shared" si="1"/>
        <v/>
      </c>
    </row>
    <row r="48" spans="1:11">
      <c r="A48" s="7"/>
      <c r="B48" s="140"/>
      <c r="C48" s="140"/>
      <c r="D48" s="17"/>
      <c r="E48" s="141"/>
      <c r="F48" s="141"/>
      <c r="G48" s="139"/>
      <c r="H48" s="139"/>
      <c r="I48" s="139"/>
      <c r="J48" s="100" t="str">
        <f t="shared" si="2"/>
        <v/>
      </c>
      <c r="K48" t="str">
        <f t="shared" si="1"/>
        <v/>
      </c>
    </row>
    <row r="49" spans="1:11">
      <c r="A49" s="7"/>
      <c r="B49" s="140"/>
      <c r="C49" s="140"/>
      <c r="D49" s="17"/>
      <c r="E49" s="141"/>
      <c r="F49" s="141"/>
      <c r="G49" s="139"/>
      <c r="H49" s="139"/>
      <c r="I49" s="139"/>
      <c r="J49" s="100" t="str">
        <f t="shared" si="2"/>
        <v/>
      </c>
      <c r="K49" t="str">
        <f t="shared" si="1"/>
        <v/>
      </c>
    </row>
    <row r="50" spans="1:11">
      <c r="A50" s="7"/>
      <c r="B50" s="140"/>
      <c r="C50" s="140"/>
      <c r="D50" s="17"/>
      <c r="E50" s="141"/>
      <c r="F50" s="141"/>
      <c r="G50" s="139"/>
      <c r="H50" s="139"/>
      <c r="I50" s="139"/>
      <c r="J50" s="100" t="str">
        <f t="shared" si="2"/>
        <v/>
      </c>
      <c r="K50" t="str">
        <f t="shared" si="1"/>
        <v/>
      </c>
    </row>
    <row r="51" spans="1:11">
      <c r="A51" s="7"/>
      <c r="B51" s="140"/>
      <c r="C51" s="140"/>
      <c r="D51" s="17"/>
      <c r="E51" s="141"/>
      <c r="F51" s="141"/>
      <c r="G51" s="139"/>
      <c r="H51" s="139"/>
      <c r="I51" s="139"/>
      <c r="J51" s="100" t="str">
        <f t="shared" si="2"/>
        <v/>
      </c>
      <c r="K51" t="str">
        <f t="shared" si="1"/>
        <v/>
      </c>
    </row>
    <row r="52" spans="1:11">
      <c r="A52" s="7"/>
      <c r="B52" s="140"/>
      <c r="C52" s="140"/>
      <c r="D52" s="17"/>
      <c r="E52" s="141"/>
      <c r="F52" s="141"/>
      <c r="G52" s="139"/>
      <c r="H52" s="139"/>
      <c r="I52" s="139"/>
      <c r="J52" s="100" t="str">
        <f t="shared" si="2"/>
        <v/>
      </c>
      <c r="K52" t="str">
        <f t="shared" si="1"/>
        <v/>
      </c>
    </row>
    <row r="53" spans="1:11">
      <c r="A53" s="7"/>
      <c r="B53" s="140"/>
      <c r="C53" s="140"/>
      <c r="D53" s="17"/>
      <c r="E53" s="141"/>
      <c r="F53" s="141"/>
      <c r="G53" s="139"/>
      <c r="H53" s="139"/>
      <c r="I53" s="139"/>
      <c r="J53" s="100" t="str">
        <f t="shared" si="2"/>
        <v/>
      </c>
      <c r="K53" t="str">
        <f t="shared" si="1"/>
        <v/>
      </c>
    </row>
    <row r="54" spans="1:11">
      <c r="A54" s="7"/>
      <c r="B54" s="140"/>
      <c r="C54" s="140"/>
      <c r="D54" s="17"/>
      <c r="E54" s="141"/>
      <c r="F54" s="141"/>
      <c r="G54" s="139"/>
      <c r="H54" s="139"/>
      <c r="I54" s="139"/>
      <c r="J54" s="100" t="str">
        <f t="shared" si="2"/>
        <v/>
      </c>
      <c r="K54" t="str">
        <f t="shared" si="1"/>
        <v/>
      </c>
    </row>
    <row r="55" spans="1:11">
      <c r="A55" s="7"/>
      <c r="B55" s="140"/>
      <c r="C55" s="140"/>
      <c r="D55" s="17"/>
      <c r="E55" s="141"/>
      <c r="F55" s="141"/>
      <c r="G55" s="139"/>
      <c r="H55" s="139"/>
      <c r="I55" s="139"/>
      <c r="J55" s="100" t="str">
        <f t="shared" si="2"/>
        <v/>
      </c>
      <c r="K55" t="str">
        <f t="shared" si="1"/>
        <v/>
      </c>
    </row>
    <row r="56" spans="1:11">
      <c r="A56" s="7"/>
      <c r="B56" s="140"/>
      <c r="C56" s="140"/>
      <c r="D56" s="17"/>
      <c r="E56" s="141"/>
      <c r="F56" s="141"/>
      <c r="G56" s="139"/>
      <c r="H56" s="139"/>
      <c r="I56" s="142"/>
      <c r="J56" s="100" t="str">
        <f t="shared" si="2"/>
        <v/>
      </c>
      <c r="K56" t="str">
        <f t="shared" si="1"/>
        <v/>
      </c>
    </row>
    <row r="57" spans="1:11">
      <c r="A57" s="7"/>
      <c r="B57" s="140"/>
      <c r="C57" s="140"/>
      <c r="D57" s="17"/>
      <c r="E57" s="141"/>
      <c r="F57" s="141"/>
      <c r="G57" s="139"/>
      <c r="H57" s="139"/>
      <c r="I57" s="141"/>
      <c r="J57" s="100" t="str">
        <f t="shared" si="2"/>
        <v/>
      </c>
      <c r="K57" t="str">
        <f t="shared" si="1"/>
        <v/>
      </c>
    </row>
    <row r="58" spans="1:11">
      <c r="A58" s="7"/>
      <c r="B58" s="140"/>
      <c r="C58" s="140"/>
      <c r="D58" s="17"/>
      <c r="E58" s="141"/>
      <c r="F58" s="141"/>
      <c r="G58" s="139"/>
      <c r="H58" s="139"/>
      <c r="I58" s="141"/>
      <c r="J58" s="100" t="str">
        <f t="shared" si="2"/>
        <v/>
      </c>
      <c r="K58" t="str">
        <f t="shared" si="1"/>
        <v/>
      </c>
    </row>
    <row r="59" spans="1:11">
      <c r="A59" s="7"/>
      <c r="B59" s="140"/>
      <c r="C59" s="140"/>
      <c r="D59" s="17"/>
      <c r="E59" s="141"/>
      <c r="F59" s="141"/>
      <c r="G59" s="139"/>
      <c r="H59" s="139"/>
      <c r="I59" s="141"/>
      <c r="J59" s="100" t="str">
        <f t="shared" si="2"/>
        <v/>
      </c>
      <c r="K59" t="str">
        <f t="shared" si="1"/>
        <v/>
      </c>
    </row>
    <row r="60" spans="1:11">
      <c r="J60" s="100" t="str">
        <f t="shared" si="2"/>
        <v/>
      </c>
      <c r="K60" t="str">
        <f t="shared" si="1"/>
        <v/>
      </c>
    </row>
    <row r="61" spans="1:11">
      <c r="J61" s="100" t="str">
        <f t="shared" si="2"/>
        <v/>
      </c>
      <c r="K61" t="str">
        <f t="shared" si="1"/>
        <v/>
      </c>
    </row>
    <row r="62" spans="1:11">
      <c r="J62" s="100" t="str">
        <f t="shared" si="2"/>
        <v/>
      </c>
      <c r="K62" t="str">
        <f t="shared" si="1"/>
        <v/>
      </c>
    </row>
    <row r="63" spans="1:11">
      <c r="J63" s="100" t="str">
        <f t="shared" si="2"/>
        <v/>
      </c>
      <c r="K63" t="str">
        <f t="shared" si="1"/>
        <v/>
      </c>
    </row>
    <row r="64" spans="1:11">
      <c r="J64" s="100" t="str">
        <f t="shared" si="2"/>
        <v/>
      </c>
      <c r="K64" t="str">
        <f t="shared" si="1"/>
        <v/>
      </c>
    </row>
    <row r="65" spans="10:11">
      <c r="J65" s="100" t="str">
        <f t="shared" si="2"/>
        <v/>
      </c>
      <c r="K65" t="str">
        <f t="shared" si="1"/>
        <v/>
      </c>
    </row>
    <row r="66" spans="10:11">
      <c r="J66" s="100" t="str">
        <f t="shared" si="2"/>
        <v/>
      </c>
      <c r="K66" t="str">
        <f t="shared" si="1"/>
        <v/>
      </c>
    </row>
    <row r="67" spans="10:11">
      <c r="J67" s="100" t="str">
        <f t="shared" si="2"/>
        <v/>
      </c>
      <c r="K67" t="str">
        <f t="shared" ref="K67:K130" si="3">IF(J67="","",LOOKUP(J67,$M$2:$N$20))</f>
        <v/>
      </c>
    </row>
    <row r="68" spans="10:11">
      <c r="J68" s="100" t="str">
        <f t="shared" si="2"/>
        <v/>
      </c>
      <c r="K68" t="str">
        <f t="shared" si="3"/>
        <v/>
      </c>
    </row>
    <row r="69" spans="10:11">
      <c r="J69" s="100" t="str">
        <f t="shared" si="2"/>
        <v/>
      </c>
      <c r="K69" t="str">
        <f t="shared" si="3"/>
        <v/>
      </c>
    </row>
    <row r="70" spans="10:11">
      <c r="J70" s="100" t="str">
        <f t="shared" si="2"/>
        <v/>
      </c>
      <c r="K70" t="str">
        <f t="shared" si="3"/>
        <v/>
      </c>
    </row>
    <row r="71" spans="10:11">
      <c r="J71" s="100" t="str">
        <f t="shared" si="2"/>
        <v/>
      </c>
      <c r="K71" t="str">
        <f t="shared" si="3"/>
        <v/>
      </c>
    </row>
    <row r="72" spans="10:11">
      <c r="J72" s="100" t="str">
        <f t="shared" si="2"/>
        <v/>
      </c>
      <c r="K72" t="str">
        <f t="shared" si="3"/>
        <v/>
      </c>
    </row>
    <row r="73" spans="10:11">
      <c r="J73" s="100" t="str">
        <f t="shared" si="2"/>
        <v/>
      </c>
      <c r="K73" t="str">
        <f t="shared" si="3"/>
        <v/>
      </c>
    </row>
    <row r="74" spans="10:11">
      <c r="J74" s="100" t="str">
        <f t="shared" si="2"/>
        <v/>
      </c>
      <c r="K74" t="str">
        <f t="shared" si="3"/>
        <v/>
      </c>
    </row>
    <row r="75" spans="10:11">
      <c r="J75" s="100" t="str">
        <f t="shared" si="2"/>
        <v/>
      </c>
      <c r="K75" t="str">
        <f t="shared" si="3"/>
        <v/>
      </c>
    </row>
    <row r="76" spans="10:11">
      <c r="J76" s="100" t="str">
        <f t="shared" si="2"/>
        <v/>
      </c>
      <c r="K76" t="str">
        <f t="shared" si="3"/>
        <v/>
      </c>
    </row>
    <row r="77" spans="10:11">
      <c r="J77" s="100" t="str">
        <f t="shared" si="2"/>
        <v/>
      </c>
      <c r="K77" t="str">
        <f t="shared" si="3"/>
        <v/>
      </c>
    </row>
    <row r="78" spans="10:11">
      <c r="J78" s="100" t="str">
        <f t="shared" si="2"/>
        <v/>
      </c>
      <c r="K78" t="str">
        <f t="shared" si="3"/>
        <v/>
      </c>
    </row>
    <row r="79" spans="10:11">
      <c r="J79" s="100" t="str">
        <f t="shared" si="2"/>
        <v/>
      </c>
      <c r="K79" t="str">
        <f t="shared" si="3"/>
        <v/>
      </c>
    </row>
    <row r="80" spans="10:11">
      <c r="J80" s="100" t="str">
        <f t="shared" si="2"/>
        <v/>
      </c>
      <c r="K80" t="str">
        <f t="shared" si="3"/>
        <v/>
      </c>
    </row>
    <row r="81" spans="10:11">
      <c r="J81" s="100" t="str">
        <f t="shared" si="2"/>
        <v/>
      </c>
      <c r="K81" t="str">
        <f t="shared" si="3"/>
        <v/>
      </c>
    </row>
    <row r="82" spans="10:11">
      <c r="J82" s="100" t="str">
        <f t="shared" si="2"/>
        <v/>
      </c>
      <c r="K82" t="str">
        <f t="shared" si="3"/>
        <v/>
      </c>
    </row>
    <row r="83" spans="10:11">
      <c r="J83" s="100" t="str">
        <f t="shared" si="2"/>
        <v/>
      </c>
      <c r="K83" t="str">
        <f t="shared" si="3"/>
        <v/>
      </c>
    </row>
    <row r="84" spans="10:11">
      <c r="J84" s="100" t="str">
        <f t="shared" si="2"/>
        <v/>
      </c>
      <c r="K84" t="str">
        <f t="shared" si="3"/>
        <v/>
      </c>
    </row>
    <row r="85" spans="10:11">
      <c r="J85" s="100" t="str">
        <f t="shared" si="2"/>
        <v/>
      </c>
      <c r="K85" t="str">
        <f t="shared" si="3"/>
        <v/>
      </c>
    </row>
    <row r="86" spans="10:11">
      <c r="J86" s="100" t="str">
        <f t="shared" si="2"/>
        <v/>
      </c>
      <c r="K86" t="str">
        <f t="shared" si="3"/>
        <v/>
      </c>
    </row>
    <row r="87" spans="10:11">
      <c r="J87" s="100" t="str">
        <f t="shared" si="2"/>
        <v/>
      </c>
      <c r="K87" t="str">
        <f t="shared" si="3"/>
        <v/>
      </c>
    </row>
    <row r="88" spans="10:11">
      <c r="J88" s="100" t="str">
        <f t="shared" si="2"/>
        <v/>
      </c>
      <c r="K88" t="str">
        <f t="shared" si="3"/>
        <v/>
      </c>
    </row>
    <row r="89" spans="10:11">
      <c r="J89" s="100" t="str">
        <f t="shared" si="2"/>
        <v/>
      </c>
      <c r="K89" t="str">
        <f t="shared" si="3"/>
        <v/>
      </c>
    </row>
    <row r="90" spans="10:11">
      <c r="J90" s="100" t="str">
        <f t="shared" si="2"/>
        <v/>
      </c>
      <c r="K90" t="str">
        <f t="shared" si="3"/>
        <v/>
      </c>
    </row>
    <row r="91" spans="10:11">
      <c r="J91" s="100" t="str">
        <f t="shared" si="2"/>
        <v/>
      </c>
      <c r="K91" t="str">
        <f t="shared" si="3"/>
        <v/>
      </c>
    </row>
    <row r="92" spans="10:11">
      <c r="J92" s="100" t="str">
        <f t="shared" si="2"/>
        <v/>
      </c>
      <c r="K92" t="str">
        <f t="shared" si="3"/>
        <v/>
      </c>
    </row>
    <row r="93" spans="10:11">
      <c r="J93" s="100" t="str">
        <f t="shared" si="2"/>
        <v/>
      </c>
      <c r="K93" t="str">
        <f t="shared" si="3"/>
        <v/>
      </c>
    </row>
    <row r="94" spans="10:11">
      <c r="J94" s="100" t="str">
        <f t="shared" si="2"/>
        <v/>
      </c>
      <c r="K94" t="str">
        <f t="shared" si="3"/>
        <v/>
      </c>
    </row>
    <row r="95" spans="10:11">
      <c r="J95" s="100" t="str">
        <f t="shared" si="2"/>
        <v/>
      </c>
      <c r="K95" t="str">
        <f t="shared" si="3"/>
        <v/>
      </c>
    </row>
    <row r="96" spans="10:11">
      <c r="J96" s="100" t="str">
        <f t="shared" ref="J96:J159" si="4">IF(G96="","",G96+H96)</f>
        <v/>
      </c>
      <c r="K96" t="str">
        <f t="shared" si="3"/>
        <v/>
      </c>
    </row>
    <row r="97" spans="10:11">
      <c r="J97" s="100" t="str">
        <f t="shared" si="4"/>
        <v/>
      </c>
      <c r="K97" t="str">
        <f t="shared" si="3"/>
        <v/>
      </c>
    </row>
    <row r="98" spans="10:11">
      <c r="J98" s="100" t="str">
        <f t="shared" si="4"/>
        <v/>
      </c>
      <c r="K98" t="str">
        <f t="shared" si="3"/>
        <v/>
      </c>
    </row>
    <row r="99" spans="10:11">
      <c r="J99" s="100" t="str">
        <f t="shared" si="4"/>
        <v/>
      </c>
      <c r="K99" t="str">
        <f t="shared" si="3"/>
        <v/>
      </c>
    </row>
    <row r="100" spans="10:11">
      <c r="J100" s="100" t="str">
        <f t="shared" si="4"/>
        <v/>
      </c>
      <c r="K100" t="str">
        <f t="shared" si="3"/>
        <v/>
      </c>
    </row>
    <row r="101" spans="10:11">
      <c r="J101" s="100" t="str">
        <f t="shared" si="4"/>
        <v/>
      </c>
      <c r="K101" t="str">
        <f t="shared" si="3"/>
        <v/>
      </c>
    </row>
    <row r="102" spans="10:11">
      <c r="J102" s="100" t="str">
        <f t="shared" si="4"/>
        <v/>
      </c>
      <c r="K102" t="str">
        <f t="shared" si="3"/>
        <v/>
      </c>
    </row>
    <row r="103" spans="10:11">
      <c r="J103" s="100" t="str">
        <f t="shared" si="4"/>
        <v/>
      </c>
      <c r="K103" t="str">
        <f t="shared" si="3"/>
        <v/>
      </c>
    </row>
    <row r="104" spans="10:11">
      <c r="J104" s="100" t="str">
        <f t="shared" si="4"/>
        <v/>
      </c>
      <c r="K104" t="str">
        <f t="shared" si="3"/>
        <v/>
      </c>
    </row>
    <row r="105" spans="10:11">
      <c r="J105" s="100" t="str">
        <f t="shared" si="4"/>
        <v/>
      </c>
      <c r="K105" t="str">
        <f t="shared" si="3"/>
        <v/>
      </c>
    </row>
    <row r="106" spans="10:11">
      <c r="J106" s="100" t="str">
        <f t="shared" si="4"/>
        <v/>
      </c>
      <c r="K106" t="str">
        <f t="shared" si="3"/>
        <v/>
      </c>
    </row>
    <row r="107" spans="10:11">
      <c r="J107" s="100" t="str">
        <f t="shared" si="4"/>
        <v/>
      </c>
      <c r="K107" t="str">
        <f t="shared" si="3"/>
        <v/>
      </c>
    </row>
    <row r="108" spans="10:11">
      <c r="J108" s="100" t="str">
        <f t="shared" si="4"/>
        <v/>
      </c>
      <c r="K108" t="str">
        <f t="shared" si="3"/>
        <v/>
      </c>
    </row>
    <row r="109" spans="10:11">
      <c r="J109" s="100" t="str">
        <f t="shared" si="4"/>
        <v/>
      </c>
      <c r="K109" t="str">
        <f t="shared" si="3"/>
        <v/>
      </c>
    </row>
    <row r="110" spans="10:11">
      <c r="J110" s="100" t="str">
        <f t="shared" si="4"/>
        <v/>
      </c>
      <c r="K110" t="str">
        <f t="shared" si="3"/>
        <v/>
      </c>
    </row>
    <row r="111" spans="10:11">
      <c r="J111" s="100" t="str">
        <f t="shared" si="4"/>
        <v/>
      </c>
      <c r="K111" t="str">
        <f t="shared" si="3"/>
        <v/>
      </c>
    </row>
    <row r="112" spans="10:11">
      <c r="J112" s="100" t="str">
        <f t="shared" si="4"/>
        <v/>
      </c>
      <c r="K112" t="str">
        <f t="shared" si="3"/>
        <v/>
      </c>
    </row>
    <row r="113" spans="10:11">
      <c r="J113" s="100" t="str">
        <f t="shared" si="4"/>
        <v/>
      </c>
      <c r="K113" t="str">
        <f t="shared" si="3"/>
        <v/>
      </c>
    </row>
    <row r="114" spans="10:11">
      <c r="J114" s="100" t="str">
        <f t="shared" si="4"/>
        <v/>
      </c>
      <c r="K114" t="str">
        <f t="shared" si="3"/>
        <v/>
      </c>
    </row>
    <row r="115" spans="10:11">
      <c r="J115" s="100" t="str">
        <f t="shared" si="4"/>
        <v/>
      </c>
      <c r="K115" t="str">
        <f t="shared" si="3"/>
        <v/>
      </c>
    </row>
    <row r="116" spans="10:11">
      <c r="J116" s="100" t="str">
        <f t="shared" si="4"/>
        <v/>
      </c>
      <c r="K116" t="str">
        <f t="shared" si="3"/>
        <v/>
      </c>
    </row>
    <row r="117" spans="10:11">
      <c r="J117" s="100" t="str">
        <f t="shared" si="4"/>
        <v/>
      </c>
      <c r="K117" t="str">
        <f t="shared" si="3"/>
        <v/>
      </c>
    </row>
    <row r="118" spans="10:11">
      <c r="J118" s="100" t="str">
        <f t="shared" si="4"/>
        <v/>
      </c>
      <c r="K118" t="str">
        <f t="shared" si="3"/>
        <v/>
      </c>
    </row>
    <row r="119" spans="10:11">
      <c r="J119" s="100" t="str">
        <f t="shared" si="4"/>
        <v/>
      </c>
      <c r="K119" t="str">
        <f t="shared" si="3"/>
        <v/>
      </c>
    </row>
    <row r="120" spans="10:11">
      <c r="J120" s="100" t="str">
        <f t="shared" si="4"/>
        <v/>
      </c>
      <c r="K120" t="str">
        <f t="shared" si="3"/>
        <v/>
      </c>
    </row>
    <row r="121" spans="10:11">
      <c r="J121" s="100" t="str">
        <f t="shared" si="4"/>
        <v/>
      </c>
      <c r="K121" t="str">
        <f t="shared" si="3"/>
        <v/>
      </c>
    </row>
    <row r="122" spans="10:11">
      <c r="J122" s="100" t="str">
        <f t="shared" si="4"/>
        <v/>
      </c>
      <c r="K122" t="str">
        <f t="shared" si="3"/>
        <v/>
      </c>
    </row>
    <row r="123" spans="10:11">
      <c r="J123" s="100" t="str">
        <f t="shared" si="4"/>
        <v/>
      </c>
      <c r="K123" t="str">
        <f t="shared" si="3"/>
        <v/>
      </c>
    </row>
    <row r="124" spans="10:11">
      <c r="J124" s="100" t="str">
        <f t="shared" si="4"/>
        <v/>
      </c>
      <c r="K124" t="str">
        <f t="shared" si="3"/>
        <v/>
      </c>
    </row>
    <row r="125" spans="10:11">
      <c r="J125" s="100" t="str">
        <f t="shared" si="4"/>
        <v/>
      </c>
      <c r="K125" t="str">
        <f t="shared" si="3"/>
        <v/>
      </c>
    </row>
    <row r="126" spans="10:11">
      <c r="J126" s="100" t="str">
        <f t="shared" si="4"/>
        <v/>
      </c>
      <c r="K126" t="str">
        <f t="shared" si="3"/>
        <v/>
      </c>
    </row>
    <row r="127" spans="10:11">
      <c r="J127" s="100" t="str">
        <f t="shared" si="4"/>
        <v/>
      </c>
      <c r="K127" t="str">
        <f t="shared" si="3"/>
        <v/>
      </c>
    </row>
    <row r="128" spans="10:11">
      <c r="J128" s="100" t="str">
        <f t="shared" si="4"/>
        <v/>
      </c>
      <c r="K128" t="str">
        <f t="shared" si="3"/>
        <v/>
      </c>
    </row>
    <row r="129" spans="10:11">
      <c r="J129" s="100" t="str">
        <f t="shared" si="4"/>
        <v/>
      </c>
      <c r="K129" t="str">
        <f t="shared" si="3"/>
        <v/>
      </c>
    </row>
    <row r="130" spans="10:11">
      <c r="J130" s="100" t="str">
        <f t="shared" si="4"/>
        <v/>
      </c>
      <c r="K130" t="str">
        <f t="shared" si="3"/>
        <v/>
      </c>
    </row>
    <row r="131" spans="10:11">
      <c r="J131" s="100" t="str">
        <f t="shared" si="4"/>
        <v/>
      </c>
      <c r="K131" t="str">
        <f t="shared" ref="K131:K194" si="5">IF(J131="","",LOOKUP(J131,$M$2:$N$20))</f>
        <v/>
      </c>
    </row>
    <row r="132" spans="10:11">
      <c r="J132" s="100" t="str">
        <f t="shared" si="4"/>
        <v/>
      </c>
      <c r="K132" t="str">
        <f t="shared" si="5"/>
        <v/>
      </c>
    </row>
    <row r="133" spans="10:11">
      <c r="J133" s="100" t="str">
        <f t="shared" si="4"/>
        <v/>
      </c>
      <c r="K133" t="str">
        <f t="shared" si="5"/>
        <v/>
      </c>
    </row>
    <row r="134" spans="10:11">
      <c r="J134" s="100" t="str">
        <f t="shared" si="4"/>
        <v/>
      </c>
      <c r="K134" t="str">
        <f t="shared" si="5"/>
        <v/>
      </c>
    </row>
    <row r="135" spans="10:11">
      <c r="J135" s="100" t="str">
        <f t="shared" si="4"/>
        <v/>
      </c>
      <c r="K135" t="str">
        <f t="shared" si="5"/>
        <v/>
      </c>
    </row>
    <row r="136" spans="10:11">
      <c r="J136" s="100" t="str">
        <f t="shared" si="4"/>
        <v/>
      </c>
      <c r="K136" t="str">
        <f t="shared" si="5"/>
        <v/>
      </c>
    </row>
    <row r="137" spans="10:11">
      <c r="J137" s="100" t="str">
        <f t="shared" si="4"/>
        <v/>
      </c>
      <c r="K137" t="str">
        <f t="shared" si="5"/>
        <v/>
      </c>
    </row>
    <row r="138" spans="10:11">
      <c r="J138" s="100" t="str">
        <f t="shared" si="4"/>
        <v/>
      </c>
      <c r="K138" t="str">
        <f t="shared" si="5"/>
        <v/>
      </c>
    </row>
    <row r="139" spans="10:11">
      <c r="J139" s="100" t="str">
        <f t="shared" si="4"/>
        <v/>
      </c>
      <c r="K139" t="str">
        <f t="shared" si="5"/>
        <v/>
      </c>
    </row>
    <row r="140" spans="10:11">
      <c r="J140" s="100" t="str">
        <f t="shared" si="4"/>
        <v/>
      </c>
      <c r="K140" t="str">
        <f t="shared" si="5"/>
        <v/>
      </c>
    </row>
    <row r="141" spans="10:11">
      <c r="J141" s="100" t="str">
        <f t="shared" si="4"/>
        <v/>
      </c>
      <c r="K141" t="str">
        <f t="shared" si="5"/>
        <v/>
      </c>
    </row>
    <row r="142" spans="10:11">
      <c r="J142" s="100" t="str">
        <f t="shared" si="4"/>
        <v/>
      </c>
      <c r="K142" t="str">
        <f t="shared" si="5"/>
        <v/>
      </c>
    </row>
    <row r="143" spans="10:11">
      <c r="J143" s="100" t="str">
        <f t="shared" si="4"/>
        <v/>
      </c>
      <c r="K143" t="str">
        <f t="shared" si="5"/>
        <v/>
      </c>
    </row>
    <row r="144" spans="10:11">
      <c r="J144" s="100" t="str">
        <f t="shared" si="4"/>
        <v/>
      </c>
      <c r="K144" t="str">
        <f t="shared" si="5"/>
        <v/>
      </c>
    </row>
    <row r="145" spans="10:11">
      <c r="J145" s="100" t="str">
        <f t="shared" si="4"/>
        <v/>
      </c>
      <c r="K145" t="str">
        <f t="shared" si="5"/>
        <v/>
      </c>
    </row>
    <row r="146" spans="10:11">
      <c r="J146" s="100" t="str">
        <f t="shared" si="4"/>
        <v/>
      </c>
      <c r="K146" t="str">
        <f t="shared" si="5"/>
        <v/>
      </c>
    </row>
    <row r="147" spans="10:11">
      <c r="J147" s="100" t="str">
        <f t="shared" si="4"/>
        <v/>
      </c>
      <c r="K147" t="str">
        <f t="shared" si="5"/>
        <v/>
      </c>
    </row>
    <row r="148" spans="10:11">
      <c r="J148" s="100" t="str">
        <f t="shared" si="4"/>
        <v/>
      </c>
      <c r="K148" t="str">
        <f t="shared" si="5"/>
        <v/>
      </c>
    </row>
    <row r="149" spans="10:11">
      <c r="J149" s="100" t="str">
        <f t="shared" si="4"/>
        <v/>
      </c>
      <c r="K149" t="str">
        <f t="shared" si="5"/>
        <v/>
      </c>
    </row>
    <row r="150" spans="10:11">
      <c r="J150" s="100" t="str">
        <f t="shared" si="4"/>
        <v/>
      </c>
      <c r="K150" t="str">
        <f t="shared" si="5"/>
        <v/>
      </c>
    </row>
    <row r="151" spans="10:11">
      <c r="J151" s="100" t="str">
        <f t="shared" si="4"/>
        <v/>
      </c>
      <c r="K151" t="str">
        <f t="shared" si="5"/>
        <v/>
      </c>
    </row>
    <row r="152" spans="10:11">
      <c r="J152" s="100" t="str">
        <f t="shared" si="4"/>
        <v/>
      </c>
      <c r="K152" t="str">
        <f t="shared" si="5"/>
        <v/>
      </c>
    </row>
    <row r="153" spans="10:11">
      <c r="J153" s="100" t="str">
        <f t="shared" si="4"/>
        <v/>
      </c>
      <c r="K153" t="str">
        <f t="shared" si="5"/>
        <v/>
      </c>
    </row>
    <row r="154" spans="10:11">
      <c r="J154" s="100" t="str">
        <f t="shared" si="4"/>
        <v/>
      </c>
      <c r="K154" t="str">
        <f t="shared" si="5"/>
        <v/>
      </c>
    </row>
    <row r="155" spans="10:11">
      <c r="J155" s="100" t="str">
        <f t="shared" si="4"/>
        <v/>
      </c>
      <c r="K155" t="str">
        <f t="shared" si="5"/>
        <v/>
      </c>
    </row>
    <row r="156" spans="10:11">
      <c r="J156" s="100" t="str">
        <f t="shared" si="4"/>
        <v/>
      </c>
      <c r="K156" t="str">
        <f t="shared" si="5"/>
        <v/>
      </c>
    </row>
    <row r="157" spans="10:11">
      <c r="J157" s="100" t="str">
        <f t="shared" si="4"/>
        <v/>
      </c>
      <c r="K157" t="str">
        <f t="shared" si="5"/>
        <v/>
      </c>
    </row>
    <row r="158" spans="10:11">
      <c r="J158" s="100" t="str">
        <f t="shared" si="4"/>
        <v/>
      </c>
      <c r="K158" t="str">
        <f t="shared" si="5"/>
        <v/>
      </c>
    </row>
    <row r="159" spans="10:11">
      <c r="J159" s="100" t="str">
        <f t="shared" si="4"/>
        <v/>
      </c>
      <c r="K159" t="str">
        <f t="shared" si="5"/>
        <v/>
      </c>
    </row>
    <row r="160" spans="10:11">
      <c r="J160" s="100" t="str">
        <f t="shared" ref="J160:J205" si="6">IF(G160="","",G160+H160)</f>
        <v/>
      </c>
      <c r="K160" t="str">
        <f t="shared" si="5"/>
        <v/>
      </c>
    </row>
    <row r="161" spans="10:11">
      <c r="J161" s="100" t="str">
        <f t="shared" si="6"/>
        <v/>
      </c>
      <c r="K161" t="str">
        <f t="shared" si="5"/>
        <v/>
      </c>
    </row>
    <row r="162" spans="10:11">
      <c r="J162" s="100" t="str">
        <f t="shared" si="6"/>
        <v/>
      </c>
      <c r="K162" t="str">
        <f t="shared" si="5"/>
        <v/>
      </c>
    </row>
    <row r="163" spans="10:11">
      <c r="J163" s="100" t="str">
        <f t="shared" si="6"/>
        <v/>
      </c>
      <c r="K163" t="str">
        <f t="shared" si="5"/>
        <v/>
      </c>
    </row>
    <row r="164" spans="10:11">
      <c r="J164" s="100" t="str">
        <f t="shared" si="6"/>
        <v/>
      </c>
      <c r="K164" t="str">
        <f t="shared" si="5"/>
        <v/>
      </c>
    </row>
    <row r="165" spans="10:11">
      <c r="J165" s="100" t="str">
        <f t="shared" si="6"/>
        <v/>
      </c>
      <c r="K165" t="str">
        <f t="shared" si="5"/>
        <v/>
      </c>
    </row>
    <row r="166" spans="10:11">
      <c r="J166" s="100" t="str">
        <f t="shared" si="6"/>
        <v/>
      </c>
      <c r="K166" t="str">
        <f t="shared" si="5"/>
        <v/>
      </c>
    </row>
    <row r="167" spans="10:11">
      <c r="J167" s="100" t="str">
        <f t="shared" si="6"/>
        <v/>
      </c>
      <c r="K167" t="str">
        <f t="shared" si="5"/>
        <v/>
      </c>
    </row>
    <row r="168" spans="10:11">
      <c r="J168" s="100" t="str">
        <f t="shared" si="6"/>
        <v/>
      </c>
      <c r="K168" t="str">
        <f t="shared" si="5"/>
        <v/>
      </c>
    </row>
    <row r="169" spans="10:11">
      <c r="J169" s="100" t="str">
        <f t="shared" si="6"/>
        <v/>
      </c>
      <c r="K169" t="str">
        <f t="shared" si="5"/>
        <v/>
      </c>
    </row>
    <row r="170" spans="10:11">
      <c r="J170" s="100" t="str">
        <f t="shared" si="6"/>
        <v/>
      </c>
      <c r="K170" t="str">
        <f t="shared" si="5"/>
        <v/>
      </c>
    </row>
    <row r="171" spans="10:11">
      <c r="J171" s="100" t="str">
        <f t="shared" si="6"/>
        <v/>
      </c>
      <c r="K171" t="str">
        <f t="shared" si="5"/>
        <v/>
      </c>
    </row>
    <row r="172" spans="10:11">
      <c r="J172" s="100" t="str">
        <f t="shared" si="6"/>
        <v/>
      </c>
      <c r="K172" t="str">
        <f t="shared" si="5"/>
        <v/>
      </c>
    </row>
    <row r="173" spans="10:11">
      <c r="J173" s="100" t="str">
        <f t="shared" si="6"/>
        <v/>
      </c>
      <c r="K173" t="str">
        <f t="shared" si="5"/>
        <v/>
      </c>
    </row>
    <row r="174" spans="10:11">
      <c r="J174" s="100" t="str">
        <f t="shared" si="6"/>
        <v/>
      </c>
      <c r="K174" t="str">
        <f t="shared" si="5"/>
        <v/>
      </c>
    </row>
    <row r="175" spans="10:11">
      <c r="J175" s="100" t="str">
        <f t="shared" si="6"/>
        <v/>
      </c>
      <c r="K175" t="str">
        <f t="shared" si="5"/>
        <v/>
      </c>
    </row>
    <row r="176" spans="10:11">
      <c r="J176" s="100" t="str">
        <f t="shared" si="6"/>
        <v/>
      </c>
      <c r="K176" t="str">
        <f t="shared" si="5"/>
        <v/>
      </c>
    </row>
    <row r="177" spans="10:11">
      <c r="J177" s="100" t="str">
        <f t="shared" si="6"/>
        <v/>
      </c>
      <c r="K177" t="str">
        <f t="shared" si="5"/>
        <v/>
      </c>
    </row>
    <row r="178" spans="10:11">
      <c r="J178" s="100" t="str">
        <f t="shared" si="6"/>
        <v/>
      </c>
      <c r="K178" t="str">
        <f t="shared" si="5"/>
        <v/>
      </c>
    </row>
    <row r="179" spans="10:11">
      <c r="J179" s="100" t="str">
        <f t="shared" si="6"/>
        <v/>
      </c>
      <c r="K179" t="str">
        <f t="shared" si="5"/>
        <v/>
      </c>
    </row>
    <row r="180" spans="10:11">
      <c r="J180" s="100" t="str">
        <f t="shared" si="6"/>
        <v/>
      </c>
      <c r="K180" t="str">
        <f t="shared" si="5"/>
        <v/>
      </c>
    </row>
    <row r="181" spans="10:11">
      <c r="J181" s="100" t="str">
        <f t="shared" si="6"/>
        <v/>
      </c>
      <c r="K181" t="str">
        <f t="shared" si="5"/>
        <v/>
      </c>
    </row>
    <row r="182" spans="10:11">
      <c r="J182" s="100" t="str">
        <f t="shared" si="6"/>
        <v/>
      </c>
      <c r="K182" t="str">
        <f t="shared" si="5"/>
        <v/>
      </c>
    </row>
    <row r="183" spans="10:11">
      <c r="J183" s="100" t="str">
        <f t="shared" si="6"/>
        <v/>
      </c>
      <c r="K183" t="str">
        <f t="shared" si="5"/>
        <v/>
      </c>
    </row>
    <row r="184" spans="10:11">
      <c r="J184" s="100" t="str">
        <f t="shared" si="6"/>
        <v/>
      </c>
      <c r="K184" t="str">
        <f t="shared" si="5"/>
        <v/>
      </c>
    </row>
    <row r="185" spans="10:11">
      <c r="J185" s="100" t="str">
        <f t="shared" si="6"/>
        <v/>
      </c>
      <c r="K185" t="str">
        <f t="shared" si="5"/>
        <v/>
      </c>
    </row>
    <row r="186" spans="10:11">
      <c r="J186" s="100" t="str">
        <f t="shared" si="6"/>
        <v/>
      </c>
      <c r="K186" t="str">
        <f t="shared" si="5"/>
        <v/>
      </c>
    </row>
    <row r="187" spans="10:11">
      <c r="J187" s="100" t="str">
        <f t="shared" si="6"/>
        <v/>
      </c>
      <c r="K187" t="str">
        <f t="shared" si="5"/>
        <v/>
      </c>
    </row>
    <row r="188" spans="10:11">
      <c r="J188" s="100" t="str">
        <f t="shared" si="6"/>
        <v/>
      </c>
      <c r="K188" t="str">
        <f t="shared" si="5"/>
        <v/>
      </c>
    </row>
    <row r="189" spans="10:11">
      <c r="J189" s="100" t="str">
        <f t="shared" si="6"/>
        <v/>
      </c>
      <c r="K189" t="str">
        <f t="shared" si="5"/>
        <v/>
      </c>
    </row>
    <row r="190" spans="10:11">
      <c r="J190" s="100" t="str">
        <f t="shared" si="6"/>
        <v/>
      </c>
      <c r="K190" t="str">
        <f t="shared" si="5"/>
        <v/>
      </c>
    </row>
    <row r="191" spans="10:11">
      <c r="J191" s="100" t="str">
        <f t="shared" si="6"/>
        <v/>
      </c>
      <c r="K191" t="str">
        <f t="shared" si="5"/>
        <v/>
      </c>
    </row>
    <row r="192" spans="10:11">
      <c r="J192" s="100" t="str">
        <f t="shared" si="6"/>
        <v/>
      </c>
      <c r="K192" t="str">
        <f t="shared" si="5"/>
        <v/>
      </c>
    </row>
    <row r="193" spans="10:11">
      <c r="J193" s="100" t="str">
        <f t="shared" si="6"/>
        <v/>
      </c>
      <c r="K193" t="str">
        <f t="shared" si="5"/>
        <v/>
      </c>
    </row>
    <row r="194" spans="10:11">
      <c r="J194" s="100" t="str">
        <f t="shared" si="6"/>
        <v/>
      </c>
      <c r="K194" t="str">
        <f t="shared" si="5"/>
        <v/>
      </c>
    </row>
    <row r="195" spans="10:11">
      <c r="J195" s="100" t="str">
        <f t="shared" si="6"/>
        <v/>
      </c>
      <c r="K195" t="str">
        <f t="shared" ref="K195:K206" si="7">IF(J195="","",LOOKUP(J195,$M$2:$N$20))</f>
        <v/>
      </c>
    </row>
    <row r="196" spans="10:11">
      <c r="J196" s="100" t="str">
        <f t="shared" si="6"/>
        <v/>
      </c>
      <c r="K196" t="str">
        <f t="shared" si="7"/>
        <v/>
      </c>
    </row>
    <row r="197" spans="10:11">
      <c r="J197" s="100" t="str">
        <f t="shared" si="6"/>
        <v/>
      </c>
      <c r="K197" t="str">
        <f t="shared" si="7"/>
        <v/>
      </c>
    </row>
    <row r="198" spans="10:11">
      <c r="J198" s="100" t="str">
        <f t="shared" si="6"/>
        <v/>
      </c>
      <c r="K198" t="str">
        <f t="shared" si="7"/>
        <v/>
      </c>
    </row>
    <row r="199" spans="10:11">
      <c r="J199" s="100" t="str">
        <f t="shared" si="6"/>
        <v/>
      </c>
      <c r="K199" t="str">
        <f t="shared" si="7"/>
        <v/>
      </c>
    </row>
    <row r="200" spans="10:11">
      <c r="J200" s="100" t="str">
        <f t="shared" si="6"/>
        <v/>
      </c>
      <c r="K200" t="str">
        <f t="shared" si="7"/>
        <v/>
      </c>
    </row>
    <row r="201" spans="10:11">
      <c r="J201" s="100" t="str">
        <f t="shared" si="6"/>
        <v/>
      </c>
      <c r="K201" t="str">
        <f t="shared" si="7"/>
        <v/>
      </c>
    </row>
    <row r="202" spans="10:11">
      <c r="J202" s="100" t="str">
        <f t="shared" si="6"/>
        <v/>
      </c>
      <c r="K202" t="str">
        <f t="shared" si="7"/>
        <v/>
      </c>
    </row>
    <row r="203" spans="10:11">
      <c r="J203" s="100" t="str">
        <f t="shared" si="6"/>
        <v/>
      </c>
      <c r="K203" t="str">
        <f t="shared" si="7"/>
        <v/>
      </c>
    </row>
    <row r="204" spans="10:11">
      <c r="J204" s="100" t="str">
        <f t="shared" si="6"/>
        <v/>
      </c>
      <c r="K204" t="str">
        <f t="shared" si="7"/>
        <v/>
      </c>
    </row>
    <row r="205" spans="10:11">
      <c r="J205" s="100" t="str">
        <f t="shared" si="6"/>
        <v/>
      </c>
      <c r="K205" t="str">
        <f t="shared" si="7"/>
        <v/>
      </c>
    </row>
    <row r="206" spans="10:11">
      <c r="K206" t="str">
        <f t="shared" si="7"/>
        <v/>
      </c>
    </row>
  </sheetData>
  <phoneticPr fontId="14" type="noConversion"/>
  <dataValidations count="2">
    <dataValidation type="list" allowBlank="1" showInputMessage="1" showErrorMessage="1" sqref="D13:D56">
      <formula1>$Q$6:$Q$8</formula1>
    </dataValidation>
    <dataValidation type="list" allowBlank="1" showInputMessage="1" showErrorMessage="1" sqref="D57:D59 D2:D4">
      <formula1>$R$6:$R$8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G100"/>
  <sheetViews>
    <sheetView showRowColHeaders="0" zoomScale="140" zoomScaleNormal="140" workbookViewId="0">
      <pane ySplit="6" topLeftCell="A7" activePane="bottomLeft" state="frozen"/>
      <selection pane="bottomLeft" activeCell="E14" sqref="E14"/>
    </sheetView>
  </sheetViews>
  <sheetFormatPr baseColWidth="10" defaultRowHeight="12.75"/>
  <cols>
    <col min="4" max="4" width="33.42578125" customWidth="1"/>
    <col min="5" max="5" width="42" customWidth="1"/>
    <col min="6" max="6" width="4.85546875" customWidth="1"/>
  </cols>
  <sheetData>
    <row r="1" spans="1:7" ht="26.25" thickBot="1">
      <c r="A1" s="164" t="str">
        <f>Accueil!A1</f>
        <v>comptabilité de NOM Prénom</v>
      </c>
      <c r="B1" s="165"/>
      <c r="C1" s="165"/>
      <c r="D1" s="165"/>
      <c r="E1" s="166"/>
      <c r="F1" s="9"/>
    </row>
    <row r="2" spans="1:7" ht="18.75" thickBot="1">
      <c r="A2" s="191" t="str">
        <f>"Domicilation Bancaire: " &amp;Accueil!E2</f>
        <v xml:space="preserve">Domicilation Bancaire: BQE: </v>
      </c>
      <c r="B2" s="192"/>
      <c r="C2" s="192"/>
      <c r="D2" s="192"/>
      <c r="E2" s="193"/>
      <c r="F2" s="10"/>
    </row>
    <row r="3" spans="1:7" ht="19.5" customHeight="1" thickBot="1">
      <c r="A3" s="150" t="str">
        <f>Accueil!A3</f>
        <v>ANNEE : 2014</v>
      </c>
      <c r="B3" s="151"/>
      <c r="C3" s="152"/>
      <c r="D3" s="2" t="str">
        <f>"Soldes au 31/12/"&amp;Accueil!R1-1</f>
        <v>Soldes au 31/12/2013</v>
      </c>
      <c r="E3" s="37">
        <v>0</v>
      </c>
      <c r="F3" s="12"/>
    </row>
    <row r="4" spans="1:7" ht="21" customHeight="1" thickBot="1">
      <c r="A4" s="153"/>
      <c r="B4" s="154"/>
      <c r="C4" s="155"/>
      <c r="D4" s="2" t="s">
        <v>4</v>
      </c>
      <c r="E4" s="37">
        <f>E3+B100-C100</f>
        <v>1085.2</v>
      </c>
      <c r="F4" s="12"/>
    </row>
    <row r="5" spans="1:7" ht="12.75" customHeight="1">
      <c r="A5" s="119"/>
      <c r="B5" s="74"/>
      <c r="C5" s="74"/>
      <c r="D5" s="120"/>
      <c r="E5" s="121"/>
      <c r="F5" s="17"/>
    </row>
    <row r="6" spans="1:7" ht="13.5" thickBot="1">
      <c r="A6" s="6" t="s">
        <v>39</v>
      </c>
      <c r="B6" s="6" t="s">
        <v>0</v>
      </c>
      <c r="C6" s="6" t="s">
        <v>1</v>
      </c>
      <c r="D6" s="6" t="s">
        <v>3</v>
      </c>
      <c r="E6" s="54" t="s">
        <v>2</v>
      </c>
      <c r="F6" s="12"/>
    </row>
    <row r="7" spans="1:7">
      <c r="A7" s="79">
        <v>41640</v>
      </c>
      <c r="B7" s="75"/>
      <c r="C7" s="76">
        <v>2.8</v>
      </c>
      <c r="D7" s="3" t="s">
        <v>9</v>
      </c>
      <c r="E7" s="117"/>
      <c r="F7" s="113"/>
      <c r="G7" s="83"/>
    </row>
    <row r="8" spans="1:7">
      <c r="A8" s="79">
        <v>41641</v>
      </c>
      <c r="B8" s="75">
        <v>400</v>
      </c>
      <c r="C8" s="76"/>
      <c r="D8" s="3" t="s">
        <v>138</v>
      </c>
      <c r="E8" s="117" t="s">
        <v>127</v>
      </c>
      <c r="F8" s="113"/>
      <c r="G8" s="83"/>
    </row>
    <row r="9" spans="1:7">
      <c r="A9" s="79">
        <v>41641</v>
      </c>
      <c r="B9" s="75">
        <v>420</v>
      </c>
      <c r="C9" s="76"/>
      <c r="D9" s="3" t="s">
        <v>139</v>
      </c>
      <c r="E9" s="117" t="s">
        <v>137</v>
      </c>
      <c r="F9" s="113"/>
      <c r="G9" s="83"/>
    </row>
    <row r="10" spans="1:7">
      <c r="A10" s="79">
        <v>41641</v>
      </c>
      <c r="B10" s="75">
        <v>420</v>
      </c>
      <c r="C10" s="76"/>
      <c r="D10" s="3" t="s">
        <v>140</v>
      </c>
      <c r="E10" s="117" t="s">
        <v>149</v>
      </c>
      <c r="F10" s="113"/>
      <c r="G10" s="83"/>
    </row>
    <row r="11" spans="1:7">
      <c r="A11" s="79">
        <v>41656</v>
      </c>
      <c r="B11" s="75"/>
      <c r="C11" s="76">
        <v>152</v>
      </c>
      <c r="D11" s="3" t="s">
        <v>114</v>
      </c>
      <c r="E11" s="117" t="s">
        <v>136</v>
      </c>
      <c r="F11" s="115"/>
      <c r="G11" s="84"/>
    </row>
    <row r="12" spans="1:7">
      <c r="A12" s="79"/>
      <c r="B12" s="75"/>
      <c r="C12" s="76"/>
      <c r="D12" s="3"/>
      <c r="E12" s="80"/>
      <c r="F12" s="85"/>
      <c r="G12" s="85"/>
    </row>
    <row r="13" spans="1:7">
      <c r="A13" s="79"/>
      <c r="B13" s="75"/>
      <c r="C13" s="76"/>
      <c r="D13" s="3"/>
      <c r="E13" s="80"/>
      <c r="F13" s="113"/>
      <c r="G13" s="83"/>
    </row>
    <row r="14" spans="1:7">
      <c r="A14" s="79"/>
      <c r="B14" s="75"/>
      <c r="C14" s="76"/>
      <c r="D14" s="3"/>
      <c r="E14" s="80"/>
      <c r="F14" s="113"/>
      <c r="G14" s="83"/>
    </row>
    <row r="15" spans="1:7">
      <c r="A15" s="79"/>
      <c r="B15" s="75"/>
      <c r="C15" s="76"/>
      <c r="D15" s="3"/>
      <c r="E15" s="80"/>
      <c r="F15" s="113"/>
      <c r="G15" s="83"/>
    </row>
    <row r="16" spans="1:7">
      <c r="A16" s="79"/>
      <c r="B16" s="75"/>
      <c r="C16" s="76"/>
      <c r="D16" s="3"/>
      <c r="E16" s="80"/>
      <c r="F16" s="113"/>
      <c r="G16" s="83"/>
    </row>
    <row r="17" spans="1:7">
      <c r="A17" s="79"/>
      <c r="B17" s="75"/>
      <c r="C17" s="76"/>
      <c r="D17" s="3"/>
      <c r="E17" s="80"/>
      <c r="F17" s="113"/>
      <c r="G17" s="83"/>
    </row>
    <row r="18" spans="1:7">
      <c r="A18" s="79"/>
      <c r="B18" s="75"/>
      <c r="C18" s="76"/>
      <c r="D18" s="3"/>
      <c r="E18" s="80"/>
      <c r="F18" s="114"/>
      <c r="G18" s="85"/>
    </row>
    <row r="19" spans="1:7">
      <c r="A19" s="79"/>
      <c r="B19" s="75"/>
      <c r="C19" s="76"/>
      <c r="D19" s="3"/>
      <c r="E19" s="80"/>
      <c r="F19" s="114"/>
      <c r="G19" s="85"/>
    </row>
    <row r="20" spans="1:7">
      <c r="A20" s="79"/>
      <c r="B20" s="75"/>
      <c r="C20" s="76"/>
      <c r="D20" s="3"/>
      <c r="E20" s="80"/>
      <c r="F20" s="114"/>
      <c r="G20" s="85"/>
    </row>
    <row r="21" spans="1:7">
      <c r="A21" s="79"/>
      <c r="B21" s="75"/>
      <c r="C21" s="76"/>
      <c r="D21" s="3"/>
      <c r="E21" s="80"/>
      <c r="F21" s="113"/>
      <c r="G21" s="83"/>
    </row>
    <row r="22" spans="1:7">
      <c r="A22" s="79"/>
      <c r="B22" s="75"/>
      <c r="C22" s="76"/>
      <c r="D22" s="3"/>
      <c r="E22" s="117"/>
      <c r="F22" s="113"/>
      <c r="G22" s="83"/>
    </row>
    <row r="23" spans="1:7">
      <c r="A23" s="79"/>
      <c r="B23" s="75"/>
      <c r="C23" s="76"/>
      <c r="D23" s="3"/>
      <c r="E23" s="80"/>
      <c r="F23" s="113"/>
      <c r="G23" s="83"/>
    </row>
    <row r="24" spans="1:7">
      <c r="A24" s="79"/>
      <c r="B24" s="75"/>
      <c r="C24" s="76"/>
      <c r="D24" s="3"/>
      <c r="E24" s="80"/>
      <c r="F24" s="113"/>
      <c r="G24" s="83"/>
    </row>
    <row r="25" spans="1:7">
      <c r="A25" s="79"/>
      <c r="B25" s="75"/>
      <c r="C25" s="76"/>
      <c r="D25" s="3"/>
      <c r="E25" s="80"/>
      <c r="F25" s="113"/>
      <c r="G25" s="83"/>
    </row>
    <row r="26" spans="1:7">
      <c r="A26" s="79"/>
      <c r="B26" s="75"/>
      <c r="C26" s="76"/>
      <c r="D26" s="3"/>
      <c r="E26" s="80"/>
      <c r="F26" s="113"/>
      <c r="G26" s="83"/>
    </row>
    <row r="27" spans="1:7">
      <c r="A27" s="79"/>
      <c r="B27" s="75"/>
      <c r="C27" s="76"/>
      <c r="D27" s="3"/>
      <c r="E27" s="80"/>
      <c r="F27" s="114"/>
      <c r="G27" s="85"/>
    </row>
    <row r="28" spans="1:7">
      <c r="A28" s="79"/>
      <c r="B28" s="75"/>
      <c r="C28" s="76"/>
      <c r="D28" s="3"/>
      <c r="E28" s="80"/>
      <c r="F28" s="113"/>
      <c r="G28" s="83"/>
    </row>
    <row r="29" spans="1:7">
      <c r="A29" s="79"/>
      <c r="B29" s="75"/>
      <c r="C29" s="76"/>
      <c r="D29" s="3"/>
      <c r="E29" s="80"/>
      <c r="F29" s="113"/>
      <c r="G29" s="83"/>
    </row>
    <row r="30" spans="1:7">
      <c r="A30" s="79"/>
      <c r="B30" s="75"/>
      <c r="C30" s="76"/>
      <c r="D30" s="3"/>
      <c r="E30" s="122"/>
      <c r="F30" s="113"/>
      <c r="G30" s="83"/>
    </row>
    <row r="31" spans="1:7">
      <c r="A31" s="79"/>
      <c r="B31" s="75"/>
      <c r="C31" s="76"/>
      <c r="D31" s="3"/>
      <c r="E31" s="80"/>
      <c r="F31" s="113"/>
      <c r="G31" s="83"/>
    </row>
    <row r="32" spans="1:7">
      <c r="A32" s="79"/>
      <c r="B32" s="75"/>
      <c r="C32" s="76"/>
      <c r="D32" s="3"/>
      <c r="E32" s="80"/>
      <c r="F32" s="113"/>
      <c r="G32" s="83"/>
    </row>
    <row r="33" spans="1:7">
      <c r="A33" s="79"/>
      <c r="B33" s="75"/>
      <c r="C33" s="76"/>
      <c r="D33" s="3"/>
      <c r="E33" s="117"/>
      <c r="F33" s="113"/>
      <c r="G33" s="83"/>
    </row>
    <row r="34" spans="1:7">
      <c r="A34" s="79"/>
      <c r="B34" s="75"/>
      <c r="C34" s="76"/>
      <c r="D34" s="3"/>
      <c r="E34" s="80"/>
      <c r="F34" s="113"/>
      <c r="G34" s="83"/>
    </row>
    <row r="35" spans="1:7">
      <c r="A35" s="79"/>
      <c r="B35" s="75"/>
      <c r="C35" s="76"/>
      <c r="D35" s="3"/>
      <c r="E35" s="80"/>
      <c r="F35" s="113"/>
      <c r="G35" s="83"/>
    </row>
    <row r="36" spans="1:7">
      <c r="A36" s="79"/>
      <c r="B36" s="75"/>
      <c r="C36" s="76"/>
      <c r="D36" s="3"/>
      <c r="E36" s="80"/>
      <c r="F36" s="114"/>
      <c r="G36" s="85"/>
    </row>
    <row r="37" spans="1:7">
      <c r="A37" s="79"/>
      <c r="B37" s="75"/>
      <c r="C37" s="76"/>
      <c r="D37" s="3"/>
      <c r="E37" s="80"/>
      <c r="F37" s="113"/>
      <c r="G37" s="83"/>
    </row>
    <row r="38" spans="1:7">
      <c r="A38" s="79"/>
      <c r="B38" s="75"/>
      <c r="C38" s="76"/>
      <c r="D38" s="3"/>
      <c r="E38" s="80"/>
      <c r="F38" s="113"/>
      <c r="G38" s="83"/>
    </row>
    <row r="39" spans="1:7">
      <c r="A39" s="79"/>
      <c r="B39" s="75"/>
      <c r="C39" s="76"/>
      <c r="D39" s="3"/>
      <c r="E39" s="117"/>
      <c r="F39" s="113"/>
      <c r="G39" s="83"/>
    </row>
    <row r="40" spans="1:7">
      <c r="A40" s="79"/>
      <c r="B40" s="75"/>
      <c r="C40" s="76"/>
      <c r="D40" s="3"/>
      <c r="E40" s="117"/>
      <c r="F40" s="113"/>
      <c r="G40" s="83"/>
    </row>
    <row r="41" spans="1:7">
      <c r="A41" s="79"/>
      <c r="B41" s="75"/>
      <c r="C41" s="76"/>
      <c r="D41" s="3"/>
      <c r="E41" s="80"/>
      <c r="F41" s="113"/>
      <c r="G41" s="83"/>
    </row>
    <row r="42" spans="1:7">
      <c r="A42" s="79"/>
      <c r="B42" s="75"/>
      <c r="C42" s="76"/>
      <c r="D42" s="3"/>
      <c r="E42" s="80"/>
      <c r="F42" s="113"/>
      <c r="G42" s="83"/>
    </row>
    <row r="43" spans="1:7">
      <c r="A43" s="79"/>
      <c r="B43" s="75"/>
      <c r="C43" s="76"/>
      <c r="D43" s="3"/>
      <c r="E43" s="80"/>
      <c r="F43" s="113"/>
      <c r="G43" s="83"/>
    </row>
    <row r="44" spans="1:7">
      <c r="A44" s="79"/>
      <c r="B44" s="75"/>
      <c r="C44" s="76"/>
      <c r="D44" s="3"/>
      <c r="E44" s="80"/>
      <c r="F44" s="113"/>
      <c r="G44" s="83"/>
    </row>
    <row r="45" spans="1:7">
      <c r="A45" s="79"/>
      <c r="B45" s="75"/>
      <c r="C45" s="76"/>
      <c r="D45" s="3"/>
      <c r="E45" s="117"/>
      <c r="F45" s="113"/>
      <c r="G45" s="83"/>
    </row>
    <row r="46" spans="1:7">
      <c r="A46" s="79"/>
      <c r="B46" s="75"/>
      <c r="C46" s="76"/>
      <c r="D46" s="3"/>
      <c r="E46" s="80"/>
      <c r="F46" s="113"/>
      <c r="G46" s="83"/>
    </row>
    <row r="47" spans="1:7">
      <c r="A47" s="79"/>
      <c r="B47" s="75"/>
      <c r="C47" s="76"/>
      <c r="D47" s="3"/>
      <c r="E47" s="80"/>
      <c r="F47" s="113"/>
      <c r="G47" s="83"/>
    </row>
    <row r="48" spans="1:7">
      <c r="A48" s="79"/>
      <c r="B48" s="75"/>
      <c r="C48" s="76"/>
      <c r="D48" s="3"/>
      <c r="E48" s="80"/>
      <c r="F48" s="113"/>
      <c r="G48" s="83"/>
    </row>
    <row r="49" spans="1:7">
      <c r="A49" s="79"/>
      <c r="B49" s="75"/>
      <c r="C49" s="76"/>
      <c r="D49" s="3"/>
      <c r="E49" s="117"/>
      <c r="F49" s="113"/>
      <c r="G49" s="83"/>
    </row>
    <row r="50" spans="1:7">
      <c r="A50" s="79"/>
      <c r="B50" s="75"/>
      <c r="C50" s="76"/>
      <c r="D50" s="3"/>
      <c r="E50" s="117"/>
      <c r="F50" s="113"/>
      <c r="G50" s="83"/>
    </row>
    <row r="51" spans="1:7">
      <c r="A51" s="79"/>
      <c r="B51" s="75"/>
      <c r="C51" s="76"/>
      <c r="D51" s="3"/>
      <c r="E51" s="80"/>
      <c r="F51" s="113"/>
      <c r="G51" s="83"/>
    </row>
    <row r="52" spans="1:7">
      <c r="A52" s="79"/>
      <c r="B52" s="75"/>
      <c r="C52" s="76"/>
      <c r="D52" s="3"/>
      <c r="E52" s="81"/>
      <c r="F52" s="113"/>
      <c r="G52" s="83"/>
    </row>
    <row r="53" spans="1:7">
      <c r="A53" s="79"/>
      <c r="B53" s="75"/>
      <c r="C53" s="76"/>
      <c r="D53" s="3"/>
      <c r="E53" s="80"/>
      <c r="F53" s="113"/>
      <c r="G53" s="83"/>
    </row>
    <row r="54" spans="1:7">
      <c r="A54" s="79"/>
      <c r="B54" s="75"/>
      <c r="C54" s="76"/>
      <c r="D54" s="3"/>
      <c r="E54" s="80"/>
      <c r="F54" s="113"/>
      <c r="G54" s="83"/>
    </row>
    <row r="55" spans="1:7">
      <c r="A55" s="79"/>
      <c r="B55" s="75"/>
      <c r="C55" s="76"/>
      <c r="D55" s="3"/>
      <c r="E55" s="80"/>
      <c r="F55" s="113"/>
      <c r="G55" s="83"/>
    </row>
    <row r="56" spans="1:7">
      <c r="A56" s="79"/>
      <c r="B56" s="75"/>
      <c r="C56" s="76"/>
      <c r="D56" s="3"/>
      <c r="E56" s="80"/>
      <c r="F56" s="113"/>
      <c r="G56" s="83"/>
    </row>
    <row r="57" spans="1:7">
      <c r="A57" s="79"/>
      <c r="B57" s="75"/>
      <c r="C57" s="76"/>
      <c r="D57" s="3"/>
      <c r="E57" s="80"/>
      <c r="F57" s="113"/>
      <c r="G57" s="83"/>
    </row>
    <row r="58" spans="1:7">
      <c r="A58" s="79"/>
      <c r="B58" s="75"/>
      <c r="C58" s="76"/>
      <c r="D58" s="3"/>
      <c r="E58" s="80"/>
      <c r="F58" s="113"/>
      <c r="G58" s="83"/>
    </row>
    <row r="59" spans="1:7">
      <c r="A59" s="79"/>
      <c r="B59" s="75"/>
      <c r="C59" s="76"/>
      <c r="D59" s="3"/>
      <c r="E59" s="80"/>
      <c r="F59" s="113"/>
      <c r="G59" s="83"/>
    </row>
    <row r="60" spans="1:7">
      <c r="A60" s="79"/>
      <c r="B60" s="75"/>
      <c r="C60" s="76"/>
      <c r="D60" s="3"/>
      <c r="E60" s="80"/>
      <c r="F60" s="113"/>
      <c r="G60" s="83"/>
    </row>
    <row r="61" spans="1:7">
      <c r="A61" s="79"/>
      <c r="B61" s="75"/>
      <c r="C61" s="76"/>
      <c r="D61" s="3"/>
      <c r="E61" s="80"/>
      <c r="F61" s="113"/>
      <c r="G61" s="83"/>
    </row>
    <row r="62" spans="1:7">
      <c r="A62" s="79"/>
      <c r="B62" s="75"/>
      <c r="C62" s="76"/>
      <c r="D62" s="3"/>
      <c r="E62" s="80"/>
      <c r="F62" s="113"/>
      <c r="G62" s="83"/>
    </row>
    <row r="63" spans="1:7">
      <c r="A63" s="79"/>
      <c r="B63" s="75"/>
      <c r="C63" s="76"/>
      <c r="D63" s="3"/>
      <c r="E63" s="80"/>
      <c r="F63" s="113"/>
      <c r="G63" s="83"/>
    </row>
    <row r="64" spans="1:7">
      <c r="A64" s="79"/>
      <c r="B64" s="75"/>
      <c r="C64" s="76"/>
      <c r="D64" s="3"/>
      <c r="E64" s="80"/>
      <c r="F64" s="113"/>
      <c r="G64" s="83"/>
    </row>
    <row r="65" spans="1:7">
      <c r="A65" s="79"/>
      <c r="B65" s="75"/>
      <c r="C65" s="76"/>
      <c r="D65" s="3"/>
      <c r="E65" s="80"/>
      <c r="F65" s="113"/>
      <c r="G65" s="83"/>
    </row>
    <row r="66" spans="1:7">
      <c r="A66" s="79"/>
      <c r="B66" s="75"/>
      <c r="C66" s="76"/>
      <c r="D66" s="3"/>
      <c r="E66" s="80"/>
      <c r="F66" s="113"/>
      <c r="G66" s="83"/>
    </row>
    <row r="67" spans="1:7">
      <c r="A67" s="79"/>
      <c r="B67" s="75"/>
      <c r="C67" s="76"/>
      <c r="D67" s="3"/>
      <c r="E67" s="80"/>
      <c r="F67" s="113"/>
      <c r="G67" s="83"/>
    </row>
    <row r="68" spans="1:7">
      <c r="A68" s="79"/>
      <c r="B68" s="75"/>
      <c r="C68" s="76"/>
      <c r="D68" s="3"/>
      <c r="E68" s="80"/>
      <c r="F68" s="113"/>
      <c r="G68" s="83"/>
    </row>
    <row r="69" spans="1:7">
      <c r="A69" s="79"/>
      <c r="B69" s="75"/>
      <c r="C69" s="76"/>
      <c r="D69" s="3"/>
      <c r="E69" s="80"/>
      <c r="F69" s="113"/>
      <c r="G69" s="83"/>
    </row>
    <row r="70" spans="1:7">
      <c r="A70" s="79"/>
      <c r="B70" s="75"/>
      <c r="C70" s="76"/>
      <c r="D70" s="3"/>
      <c r="E70" s="80"/>
      <c r="F70" s="113"/>
      <c r="G70" s="83"/>
    </row>
    <row r="71" spans="1:7">
      <c r="A71" s="79"/>
      <c r="B71" s="75"/>
      <c r="C71" s="76"/>
      <c r="D71" s="3"/>
      <c r="E71" s="80"/>
      <c r="F71" s="113"/>
      <c r="G71" s="83"/>
    </row>
    <row r="72" spans="1:7">
      <c r="A72" s="79"/>
      <c r="B72" s="75"/>
      <c r="C72" s="76"/>
      <c r="D72" s="3"/>
      <c r="E72" s="80"/>
      <c r="F72" s="113"/>
      <c r="G72" s="83"/>
    </row>
    <row r="73" spans="1:7">
      <c r="A73" s="79"/>
      <c r="B73" s="75"/>
      <c r="C73" s="76"/>
      <c r="D73" s="3"/>
      <c r="E73" s="80"/>
      <c r="F73" s="113"/>
      <c r="G73" s="83"/>
    </row>
    <row r="74" spans="1:7">
      <c r="A74" s="79"/>
      <c r="B74" s="75"/>
      <c r="C74" s="76"/>
      <c r="D74" s="3"/>
      <c r="E74" s="80"/>
      <c r="F74" s="113"/>
      <c r="G74" s="83"/>
    </row>
    <row r="75" spans="1:7">
      <c r="A75" s="79"/>
      <c r="B75" s="75"/>
      <c r="C75" s="76"/>
      <c r="D75" s="3"/>
      <c r="E75" s="80"/>
      <c r="F75" s="113"/>
      <c r="G75" s="83"/>
    </row>
    <row r="76" spans="1:7">
      <c r="A76" s="79"/>
      <c r="B76" s="75"/>
      <c r="C76" s="76"/>
      <c r="D76" s="3"/>
      <c r="E76" s="80"/>
      <c r="F76" s="113"/>
      <c r="G76" s="83"/>
    </row>
    <row r="77" spans="1:7">
      <c r="A77" s="79"/>
      <c r="B77" s="75"/>
      <c r="C77" s="76"/>
      <c r="D77" s="3"/>
      <c r="E77" s="80"/>
      <c r="F77" s="113"/>
      <c r="G77" s="83"/>
    </row>
    <row r="78" spans="1:7">
      <c r="A78" s="79"/>
      <c r="B78" s="75"/>
      <c r="C78" s="76"/>
      <c r="D78" s="3"/>
      <c r="E78" s="80"/>
      <c r="F78" s="113"/>
      <c r="G78" s="83"/>
    </row>
    <row r="79" spans="1:7">
      <c r="A79" s="79"/>
      <c r="B79" s="75"/>
      <c r="C79" s="76"/>
      <c r="D79" s="3"/>
      <c r="E79" s="80"/>
      <c r="F79" s="113"/>
      <c r="G79" s="83"/>
    </row>
    <row r="80" spans="1:7">
      <c r="A80" s="79"/>
      <c r="B80" s="75"/>
      <c r="C80" s="76"/>
      <c r="D80" s="3"/>
      <c r="E80" s="80"/>
      <c r="F80" s="113"/>
      <c r="G80" s="83"/>
    </row>
    <row r="81" spans="1:7">
      <c r="A81" s="79"/>
      <c r="B81" s="75"/>
      <c r="C81" s="76"/>
      <c r="D81" s="3"/>
      <c r="E81" s="80"/>
      <c r="F81" s="113"/>
      <c r="G81" s="83"/>
    </row>
    <row r="82" spans="1:7">
      <c r="A82" s="79"/>
      <c r="B82" s="75"/>
      <c r="C82" s="76"/>
      <c r="D82" s="3"/>
      <c r="E82" s="80"/>
      <c r="F82" s="113"/>
      <c r="G82" s="83"/>
    </row>
    <row r="83" spans="1:7">
      <c r="A83" s="79"/>
      <c r="B83" s="75"/>
      <c r="C83" s="76"/>
      <c r="D83" s="3"/>
      <c r="E83" s="80"/>
      <c r="F83" s="113"/>
      <c r="G83" s="83"/>
    </row>
    <row r="84" spans="1:7">
      <c r="A84" s="79"/>
      <c r="B84" s="75"/>
      <c r="C84" s="76"/>
      <c r="D84" s="3"/>
      <c r="E84" s="80"/>
      <c r="F84" s="113"/>
      <c r="G84" s="83"/>
    </row>
    <row r="85" spans="1:7">
      <c r="A85" s="79"/>
      <c r="B85" s="75"/>
      <c r="C85" s="76"/>
      <c r="D85" s="3"/>
      <c r="E85" s="80"/>
      <c r="F85" s="113"/>
      <c r="G85" s="83"/>
    </row>
    <row r="86" spans="1:7">
      <c r="A86" s="79"/>
      <c r="B86" s="75"/>
      <c r="C86" s="76"/>
      <c r="D86" s="3"/>
      <c r="E86" s="80"/>
      <c r="F86" s="113"/>
      <c r="G86" s="83"/>
    </row>
    <row r="87" spans="1:7">
      <c r="A87" s="79"/>
      <c r="B87" s="75"/>
      <c r="C87" s="76"/>
      <c r="D87" s="3"/>
      <c r="E87" s="80"/>
      <c r="F87" s="113"/>
      <c r="G87" s="83"/>
    </row>
    <row r="88" spans="1:7">
      <c r="A88" s="79"/>
      <c r="B88" s="75"/>
      <c r="C88" s="76"/>
      <c r="D88" s="3"/>
      <c r="E88" s="80"/>
      <c r="F88" s="113"/>
      <c r="G88" s="83"/>
    </row>
    <row r="89" spans="1:7">
      <c r="A89" s="82"/>
      <c r="B89" s="4"/>
      <c r="C89" s="5"/>
      <c r="D89" s="3"/>
      <c r="E89" s="80"/>
      <c r="F89" t="str">
        <f ca="1">IF(D89&lt;&gt;"",OFFSET(Accueil!$S$4,MATCH($D89,Accueil!$Q:$Q,0)-4,,,),"")</f>
        <v/>
      </c>
      <c r="G89" s="12"/>
    </row>
    <row r="90" spans="1:7">
      <c r="A90" s="82"/>
      <c r="B90" s="4"/>
      <c r="C90" s="5"/>
      <c r="D90" s="3"/>
      <c r="E90" s="80"/>
      <c r="F90" t="str">
        <f ca="1">IF(D90&lt;&gt;"",OFFSET(Accueil!$S$4,MATCH($D90,Accueil!$Q:$Q,0)-4,,,),"")</f>
        <v/>
      </c>
      <c r="G90" s="12"/>
    </row>
    <row r="91" spans="1:7">
      <c r="A91" s="82"/>
      <c r="B91" s="4"/>
      <c r="C91" s="5"/>
      <c r="D91" s="3"/>
      <c r="E91" s="80"/>
      <c r="F91" t="str">
        <f ca="1">IF(D91&lt;&gt;"",OFFSET(Accueil!$S$4,MATCH($D91,Accueil!$Q:$Q,0)-4,,,),"")</f>
        <v/>
      </c>
      <c r="G91" s="12"/>
    </row>
    <row r="92" spans="1:7">
      <c r="A92" s="82"/>
      <c r="B92" s="4"/>
      <c r="C92" s="5"/>
      <c r="D92" s="3"/>
      <c r="E92" s="80"/>
      <c r="F92" t="str">
        <f ca="1">IF(D92&lt;&gt;"",OFFSET(Accueil!$S$4,MATCH($D92,Accueil!$Q:$Q,0)-4,,,),"")</f>
        <v/>
      </c>
      <c r="G92" s="12"/>
    </row>
    <row r="93" spans="1:7">
      <c r="A93" s="82"/>
      <c r="B93" s="4"/>
      <c r="C93" s="5"/>
      <c r="D93" s="3"/>
      <c r="E93" s="80"/>
      <c r="F93" t="str">
        <f ca="1">IF(D93&lt;&gt;"",OFFSET(Accueil!$S$4,MATCH($D93,Accueil!$Q:$Q,0)-4,,,),"")</f>
        <v/>
      </c>
      <c r="G93" s="12"/>
    </row>
    <row r="94" spans="1:7">
      <c r="A94" s="82"/>
      <c r="B94" s="4"/>
      <c r="C94" s="5"/>
      <c r="D94" s="3"/>
      <c r="E94" s="80"/>
      <c r="F94" t="str">
        <f ca="1">IF(D94&lt;&gt;"",OFFSET(Accueil!$S$4,MATCH($D94,Accueil!$Q:$Q,0)-4,,,),"")</f>
        <v/>
      </c>
      <c r="G94" s="12"/>
    </row>
    <row r="95" spans="1:7">
      <c r="A95" s="82"/>
      <c r="B95" s="4"/>
      <c r="C95" s="5"/>
      <c r="D95" s="3"/>
      <c r="E95" s="80"/>
      <c r="F95" t="str">
        <f ca="1">IF(D95&lt;&gt;"",OFFSET(Accueil!$S$4,MATCH($D95,Accueil!$Q:$Q,0)-4,,,),"")</f>
        <v/>
      </c>
      <c r="G95" s="12"/>
    </row>
    <row r="96" spans="1:7">
      <c r="A96" s="82"/>
      <c r="B96" s="4"/>
      <c r="C96" s="5"/>
      <c r="D96" s="3"/>
      <c r="E96" s="80"/>
      <c r="F96" t="str">
        <f ca="1">IF(D96&lt;&gt;"",OFFSET(Accueil!$S$4,MATCH($D96,Accueil!$Q:$Q,0)-4,,,),"")</f>
        <v/>
      </c>
      <c r="G96" s="12"/>
    </row>
    <row r="97" spans="1:7">
      <c r="A97" s="82"/>
      <c r="B97" s="4"/>
      <c r="C97" s="5"/>
      <c r="D97" s="3"/>
      <c r="E97" s="80"/>
      <c r="F97" t="str">
        <f ca="1">IF(D97&lt;&gt;"",OFFSET(Accueil!$S$4,MATCH($D97,Accueil!$Q:$Q,0)-4,,,),"")</f>
        <v/>
      </c>
      <c r="G97" s="12"/>
    </row>
    <row r="98" spans="1:7">
      <c r="A98" s="82"/>
      <c r="B98" s="4"/>
      <c r="C98" s="5"/>
      <c r="D98" s="3"/>
      <c r="E98" s="80"/>
      <c r="F98" t="str">
        <f ca="1">IF(D98&lt;&gt;"",OFFSET(Accueil!$S$4,MATCH($D98,Accueil!$Q:$Q,0)-4,,,),"")</f>
        <v/>
      </c>
      <c r="G98" s="12"/>
    </row>
    <row r="99" spans="1:7">
      <c r="A99" s="82"/>
      <c r="B99" s="4"/>
      <c r="C99" s="5"/>
      <c r="D99" s="3"/>
      <c r="E99" s="80"/>
      <c r="F99" t="str">
        <f ca="1">IF(D99&lt;&gt;"",OFFSET(Accueil!$S$4,MATCH($D99,Accueil!$Q:$Q,0)-4,,,),"")</f>
        <v/>
      </c>
      <c r="G99" s="12"/>
    </row>
    <row r="100" spans="1:7" ht="13.5" thickBot="1">
      <c r="A100" s="77" t="s">
        <v>41</v>
      </c>
      <c r="B100" s="78">
        <f>SUM(B7:B99)</f>
        <v>1240</v>
      </c>
      <c r="C100" s="78">
        <f>SUM(C7:C99)</f>
        <v>154.80000000000001</v>
      </c>
      <c r="E100" t="s">
        <v>77</v>
      </c>
    </row>
  </sheetData>
  <autoFilter ref="A6:E100"/>
  <mergeCells count="3">
    <mergeCell ref="A1:E1"/>
    <mergeCell ref="A2:E2"/>
    <mergeCell ref="A3:C4"/>
  </mergeCells>
  <phoneticPr fontId="14" type="noConversion"/>
  <conditionalFormatting sqref="E4">
    <cfRule type="cellIs" dxfId="2" priority="1" stopIfTrue="1" operator="lessThan">
      <formula>0</formula>
    </cfRule>
  </conditionalFormatting>
  <dataValidations count="1">
    <dataValidation type="list" allowBlank="1" showInputMessage="1" showErrorMessage="1" sqref="D7:D99">
      <formula1>comptes</formula1>
    </dataValidation>
  </dataValidation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J26"/>
  <sheetViews>
    <sheetView showRowColHeaders="0" workbookViewId="0">
      <selection activeCell="D10" sqref="D10"/>
    </sheetView>
  </sheetViews>
  <sheetFormatPr baseColWidth="10" defaultRowHeight="12.75"/>
  <cols>
    <col min="1" max="1" width="46.42578125" customWidth="1"/>
    <col min="2" max="2" width="15.7109375" style="25" customWidth="1"/>
    <col min="3" max="3" width="45.5703125" customWidth="1"/>
    <col min="4" max="4" width="17" style="11" customWidth="1"/>
  </cols>
  <sheetData>
    <row r="1" spans="1:4" ht="13.5" thickBot="1"/>
    <row r="2" spans="1:4" ht="21.75" thickBot="1">
      <c r="A2" s="198" t="str">
        <f>"COMPTE DE RESULTAT DE L'EXERCICE: "&amp;Accueil!R1</f>
        <v>COMPTE DE RESULTAT DE L'EXERCICE: 2014</v>
      </c>
      <c r="B2" s="199"/>
      <c r="C2" s="199"/>
      <c r="D2" s="200"/>
    </row>
    <row r="3" spans="1:4" ht="21.75" thickBot="1">
      <c r="A3" s="194" t="s">
        <v>10</v>
      </c>
      <c r="B3" s="195"/>
      <c r="C3" s="196" t="s">
        <v>11</v>
      </c>
      <c r="D3" s="197"/>
    </row>
    <row r="4" spans="1:4" ht="21.75" thickBot="1">
      <c r="A4" s="27" t="str">
        <f>Choix!A17</f>
        <v>Charges de Copropriété</v>
      </c>
      <c r="B4" s="34">
        <f t="shared" ref="B4:B17" si="0">SUMPRODUCT((opération=A4)*(débit))</f>
        <v>152</v>
      </c>
      <c r="C4" s="32" t="str">
        <f>Choix!A3</f>
        <v>Loyers Appartement 1</v>
      </c>
      <c r="D4" s="73">
        <f t="shared" ref="D4:D10" si="1">SUMPRODUCT((opération=C4)*(crédit))</f>
        <v>400</v>
      </c>
    </row>
    <row r="5" spans="1:4" ht="21.75" thickBot="1">
      <c r="A5" s="27" t="str">
        <f>Choix!A18</f>
        <v>Restitution des Dépôts de Garantie</v>
      </c>
      <c r="B5" s="34">
        <f t="shared" si="0"/>
        <v>0</v>
      </c>
      <c r="C5" s="32" t="str">
        <f>Choix!A4</f>
        <v>Loyers Appartement 2</v>
      </c>
      <c r="D5" s="73">
        <f t="shared" ref="D5:D16" si="2">SUMPRODUCT((opération=C5)*(crédit))</f>
        <v>420</v>
      </c>
    </row>
    <row r="6" spans="1:4" ht="21.75" thickBot="1">
      <c r="A6" s="27" t="str">
        <f>Choix!A19</f>
        <v>Assurances RC</v>
      </c>
      <c r="B6" s="34">
        <f t="shared" si="0"/>
        <v>0</v>
      </c>
      <c r="C6" s="32" t="str">
        <f>Choix!A5</f>
        <v>Loyers Appartement 3</v>
      </c>
      <c r="D6" s="73">
        <f t="shared" si="2"/>
        <v>420</v>
      </c>
    </row>
    <row r="7" spans="1:4" ht="21.75" thickBot="1">
      <c r="A7" s="27" t="str">
        <f>Choix!A20</f>
        <v>Frais Amélioration Appartement</v>
      </c>
      <c r="B7" s="34">
        <f t="shared" si="0"/>
        <v>0</v>
      </c>
      <c r="C7" s="32" t="str">
        <f>Choix!A6</f>
        <v>Dépôt de Garantie Locataire 1</v>
      </c>
      <c r="D7" s="73">
        <f t="shared" si="2"/>
        <v>0</v>
      </c>
    </row>
    <row r="8" spans="1:4" ht="21.75" thickBot="1">
      <c r="A8" s="27" t="str">
        <f>Choix!A21</f>
        <v>Frais de tenue de compte</v>
      </c>
      <c r="B8" s="34">
        <f t="shared" si="0"/>
        <v>2.8</v>
      </c>
      <c r="C8" s="32" t="str">
        <f>Choix!A7</f>
        <v>Dépôt de Garantie Locataire 2</v>
      </c>
      <c r="D8" s="73">
        <f t="shared" si="2"/>
        <v>0</v>
      </c>
    </row>
    <row r="9" spans="1:4" ht="21.75" thickBot="1">
      <c r="A9" s="27" t="str">
        <f>Choix!A22</f>
        <v>Frais Bancaires</v>
      </c>
      <c r="B9" s="34">
        <f t="shared" si="0"/>
        <v>0</v>
      </c>
      <c r="C9" s="32" t="str">
        <f>Choix!A8</f>
        <v>Dépôt de Garantie Locataire 3</v>
      </c>
      <c r="D9" s="73">
        <f t="shared" si="2"/>
        <v>0</v>
      </c>
    </row>
    <row r="10" spans="1:4" ht="21.75" thickBot="1">
      <c r="A10" s="27" t="str">
        <f>Choix!A23</f>
        <v>Charges locatives(EAU)</v>
      </c>
      <c r="B10" s="34">
        <f t="shared" si="0"/>
        <v>0</v>
      </c>
      <c r="C10" s="32" t="str">
        <f>Choix!A9</f>
        <v>Allocation Logement CAF 1</v>
      </c>
      <c r="D10" s="73">
        <f t="shared" si="2"/>
        <v>0</v>
      </c>
    </row>
    <row r="11" spans="1:4" ht="21.75" thickBot="1">
      <c r="A11" s="27" t="str">
        <f>Choix!A24</f>
        <v>Charges locatives(EDF)</v>
      </c>
      <c r="B11" s="34">
        <f t="shared" si="0"/>
        <v>0</v>
      </c>
      <c r="C11" s="32" t="str">
        <f>Choix!A10</f>
        <v>Allocation Logement CAF 2</v>
      </c>
      <c r="D11" s="73">
        <f t="shared" si="2"/>
        <v>0</v>
      </c>
    </row>
    <row r="12" spans="1:4" ht="21.75" thickBot="1">
      <c r="A12" s="27" t="str">
        <f>Choix!A25</f>
        <v>Impôts Fonciers</v>
      </c>
      <c r="B12" s="34">
        <f>SUMPRODUCT((opération=A12)*(débit))-SUMPRODUCT((opération=A12)*(crédit))</f>
        <v>0</v>
      </c>
      <c r="C12" s="32" t="str">
        <f>Choix!A11</f>
        <v>Allocation Logement CAF 3</v>
      </c>
      <c r="D12" s="73">
        <f t="shared" si="2"/>
        <v>0</v>
      </c>
    </row>
    <row r="13" spans="1:4" ht="21.75" thickBot="1">
      <c r="A13" s="27" t="str">
        <f>Choix!A26</f>
        <v>Impôts Locaux</v>
      </c>
      <c r="B13" s="34">
        <f t="shared" si="0"/>
        <v>0</v>
      </c>
      <c r="C13" s="32" t="str">
        <f>Choix!A12</f>
        <v>Remboursement Frais</v>
      </c>
      <c r="D13" s="73">
        <f t="shared" si="2"/>
        <v>0</v>
      </c>
    </row>
    <row r="14" spans="1:4" ht="21.75" thickBot="1">
      <c r="A14" s="27" t="str">
        <f>Choix!A27</f>
        <v>Frais de Gestion(courrier,timbres)</v>
      </c>
      <c r="B14" s="34">
        <f t="shared" si="0"/>
        <v>0</v>
      </c>
      <c r="C14" s="32" t="str">
        <f>Choix!A13</f>
        <v>Produits Divers1</v>
      </c>
      <c r="D14" s="73">
        <f t="shared" si="2"/>
        <v>0</v>
      </c>
    </row>
    <row r="15" spans="1:4" ht="21.75" thickBot="1">
      <c r="A15" s="27" t="str">
        <f>Choix!A28</f>
        <v>Frais Annonces Location</v>
      </c>
      <c r="B15" s="34">
        <f t="shared" si="0"/>
        <v>0</v>
      </c>
      <c r="C15" s="32" t="str">
        <f>Choix!A14</f>
        <v>Produits Divers2</v>
      </c>
      <c r="D15" s="73">
        <f t="shared" si="2"/>
        <v>0</v>
      </c>
    </row>
    <row r="16" spans="1:4" ht="21">
      <c r="A16" s="27" t="str">
        <f>Choix!A29</f>
        <v>Frais divers1</v>
      </c>
      <c r="B16" s="34">
        <f t="shared" si="0"/>
        <v>0</v>
      </c>
      <c r="C16" s="32" t="str">
        <f>Choix!A15</f>
        <v>Produits Divers3</v>
      </c>
      <c r="D16" s="73">
        <f t="shared" si="2"/>
        <v>0</v>
      </c>
    </row>
    <row r="17" spans="1:10" ht="21.75" thickBot="1">
      <c r="A17" s="27" t="str">
        <f>Choix!A30</f>
        <v>Frais divers2</v>
      </c>
      <c r="B17" s="34">
        <f t="shared" si="0"/>
        <v>0</v>
      </c>
      <c r="C17" s="50"/>
      <c r="D17" s="51"/>
    </row>
    <row r="18" spans="1:10" ht="21.75" thickBot="1">
      <c r="A18" s="28" t="s">
        <v>12</v>
      </c>
      <c r="B18" s="35">
        <f>SUM(B4:B17)</f>
        <v>154.80000000000001</v>
      </c>
      <c r="C18" s="31" t="s">
        <v>13</v>
      </c>
      <c r="D18" s="29">
        <f>SUM(D4:D17)</f>
        <v>1240</v>
      </c>
    </row>
    <row r="19" spans="1:10" ht="21.75" thickBot="1">
      <c r="A19" s="30" t="s">
        <v>14</v>
      </c>
      <c r="B19" s="47">
        <f>IF(D18-B18&gt;0,D18-B18,0)</f>
        <v>1085.2</v>
      </c>
      <c r="C19" s="33" t="s">
        <v>15</v>
      </c>
      <c r="D19" s="48">
        <f>IF(D18-B18&lt;0,D18-B18,0)</f>
        <v>0</v>
      </c>
    </row>
    <row r="20" spans="1:10" ht="21.75" thickBot="1">
      <c r="A20" s="28" t="s">
        <v>16</v>
      </c>
      <c r="B20" s="35">
        <f>B18+B19</f>
        <v>1240</v>
      </c>
      <c r="C20" s="31" t="s">
        <v>16</v>
      </c>
      <c r="D20" s="29">
        <f>D18-D19</f>
        <v>1240</v>
      </c>
    </row>
    <row r="21" spans="1:10">
      <c r="J21" s="26"/>
    </row>
    <row r="22" spans="1:10" ht="13.5" thickBot="1"/>
    <row r="23" spans="1:10" ht="18.75" thickBot="1">
      <c r="A23" s="201" t="str">
        <f>"BILAN AU 31/12/"&amp;Accueil!R1</f>
        <v>BILAN AU 31/12/2014</v>
      </c>
      <c r="B23" s="202"/>
      <c r="C23" s="1"/>
      <c r="D23" s="1"/>
    </row>
    <row r="24" spans="1:10" ht="18">
      <c r="A24" s="41" t="s">
        <v>19</v>
      </c>
      <c r="B24" s="42">
        <f>Accueil!F5</f>
        <v>1085.2</v>
      </c>
    </row>
    <row r="25" spans="1:10" ht="18.75" thickBot="1">
      <c r="A25" s="43"/>
      <c r="B25" s="44"/>
    </row>
    <row r="26" spans="1:10" ht="18.75" thickBot="1">
      <c r="A26" s="45" t="s">
        <v>18</v>
      </c>
      <c r="B26" s="46">
        <f>B24+B25</f>
        <v>1085.2</v>
      </c>
    </row>
  </sheetData>
  <mergeCells count="4">
    <mergeCell ref="A3:B3"/>
    <mergeCell ref="C3:D3"/>
    <mergeCell ref="A2:D2"/>
    <mergeCell ref="A23:B23"/>
  </mergeCells>
  <phoneticPr fontId="0" type="noConversion"/>
  <pageMargins left="0.78740157499999996" right="0.78740157499999996" top="0.51" bottom="0.51" header="0.4921259845" footer="0.4921259845"/>
  <pageSetup paperSize="9" orientation="landscape" horizontalDpi="0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L27"/>
  <sheetViews>
    <sheetView workbookViewId="0">
      <selection activeCell="F5" sqref="F5"/>
    </sheetView>
  </sheetViews>
  <sheetFormatPr baseColWidth="10" defaultRowHeight="12.75"/>
  <cols>
    <col min="1" max="1" width="11" customWidth="1"/>
    <col min="2" max="2" width="12" customWidth="1"/>
    <col min="3" max="3" width="11.28515625" customWidth="1"/>
    <col min="4" max="4" width="16.140625" customWidth="1"/>
    <col min="5" max="5" width="14.7109375" bestFit="1" customWidth="1"/>
    <col min="7" max="7" width="27.42578125" customWidth="1"/>
    <col min="8" max="8" width="32" style="11" customWidth="1"/>
    <col min="9" max="9" width="2.28515625" style="52" customWidth="1"/>
    <col min="11" max="11" width="23.140625" customWidth="1"/>
    <col min="12" max="12" width="15.28515625" customWidth="1"/>
    <col min="13" max="13" width="32" customWidth="1"/>
  </cols>
  <sheetData>
    <row r="1" spans="1:12" ht="18">
      <c r="A1" s="205" t="str">
        <f>"LOYERS : " &amp;Accueil!R1</f>
        <v>LOYERS : 2014</v>
      </c>
      <c r="B1" s="205"/>
      <c r="C1" s="205"/>
      <c r="D1" s="205"/>
      <c r="E1" s="205"/>
      <c r="F1" s="205"/>
      <c r="G1" s="205"/>
      <c r="H1" s="205"/>
    </row>
    <row r="2" spans="1:12" ht="18.75" thickBot="1">
      <c r="A2" s="55"/>
      <c r="B2" s="55"/>
      <c r="C2" s="55"/>
      <c r="D2" s="55"/>
      <c r="E2" s="55"/>
      <c r="F2" s="55"/>
      <c r="G2" s="55"/>
      <c r="H2" s="86"/>
    </row>
    <row r="3" spans="1:12" ht="18.75" thickBot="1">
      <c r="A3" s="211" t="s">
        <v>21</v>
      </c>
      <c r="B3" s="212"/>
      <c r="C3" s="213"/>
      <c r="D3" s="211" t="str">
        <f>"Reste dû ou trop perçu de l'ANNEE : " &amp; Accueil!R1-1</f>
        <v>Reste dû ou trop perçu de l'ANNEE : 2013</v>
      </c>
      <c r="E3" s="212"/>
      <c r="F3" s="212"/>
      <c r="G3" s="214"/>
      <c r="H3" s="87">
        <v>0</v>
      </c>
    </row>
    <row r="4" spans="1:12" ht="18.75" thickBot="1">
      <c r="A4" s="45" t="s">
        <v>133</v>
      </c>
      <c r="B4" s="206" t="s">
        <v>131</v>
      </c>
      <c r="C4" s="206" t="s">
        <v>132</v>
      </c>
      <c r="D4" s="56" t="s">
        <v>22</v>
      </c>
      <c r="E4" s="56" t="s">
        <v>24</v>
      </c>
      <c r="F4" s="56" t="s">
        <v>23</v>
      </c>
      <c r="G4" s="56" t="s">
        <v>37</v>
      </c>
      <c r="H4" s="87" t="s">
        <v>38</v>
      </c>
    </row>
    <row r="5" spans="1:12" ht="18">
      <c r="A5" s="116" t="s">
        <v>128</v>
      </c>
      <c r="B5" s="207" t="s">
        <v>134</v>
      </c>
      <c r="C5" s="207" t="s">
        <v>147</v>
      </c>
      <c r="D5" s="57" t="s">
        <v>25</v>
      </c>
      <c r="E5" s="60">
        <f>SUMPRODUCT((MONTH(Date_J)=1)*(opération=Choix!$A$3)*crédit)+SUMPRODUCT((MONTH(Date_J)=1)*(opération=Choix!$A$4)*crédit)+SUMPRODUCT((MONTH(Date_J)=1)*(opération=Choix!$A$5)*crédit)</f>
        <v>1240</v>
      </c>
      <c r="F5" s="60">
        <f>SUMPRODUCT((MONTH(Date_J)=1)*(opération=Choix!$A$9)*crédit)+SUMPRODUCT((MONTH(Date_J)=1)*(opération=Choix!$A$10)*crédit)+SUMPRODUCT((MONTH(Date_J)=1)*(opération=Choix!$A$11)*crédit)</f>
        <v>0</v>
      </c>
      <c r="G5" s="58">
        <f t="shared" ref="G5:G16" si="0">E5+F5</f>
        <v>1240</v>
      </c>
      <c r="H5" s="88"/>
      <c r="I5" s="53"/>
      <c r="J5" s="11"/>
      <c r="L5" s="11"/>
    </row>
    <row r="6" spans="1:12" ht="18">
      <c r="A6" s="116"/>
      <c r="B6" s="208"/>
      <c r="C6" s="208"/>
      <c r="D6" s="59" t="s">
        <v>26</v>
      </c>
      <c r="E6" s="60">
        <f>SUMPRODUCT((MONTH(Date_J)=2)*(opération=Choix!$A$3)*crédit)</f>
        <v>0</v>
      </c>
      <c r="F6" s="60">
        <f>SUMPRODUCT((MONTH(Date_J)=2)*(opération=Choix!$A$9)*crédit)</f>
        <v>0</v>
      </c>
      <c r="G6" s="60">
        <f t="shared" si="0"/>
        <v>0</v>
      </c>
      <c r="H6" s="88"/>
      <c r="I6" s="53"/>
      <c r="J6" s="11"/>
      <c r="L6" s="11"/>
    </row>
    <row r="7" spans="1:12" ht="18">
      <c r="A7" s="116"/>
      <c r="B7" s="208"/>
      <c r="C7" s="208"/>
      <c r="D7" s="59" t="s">
        <v>27</v>
      </c>
      <c r="E7" s="60">
        <f>SUMPRODUCT((MONTH(Date_J)=3)*(opération=Choix!$A$3)*crédit)</f>
        <v>0</v>
      </c>
      <c r="F7" s="60">
        <f>SUMPRODUCT((MONTH(Date_J)=3)*(opération=Choix!$A$9)*crédit)</f>
        <v>0</v>
      </c>
      <c r="G7" s="60">
        <f t="shared" si="0"/>
        <v>0</v>
      </c>
      <c r="H7" s="88"/>
      <c r="I7" s="53"/>
      <c r="J7" s="11"/>
    </row>
    <row r="8" spans="1:12" ht="18">
      <c r="A8" s="116"/>
      <c r="B8" s="208"/>
      <c r="C8" s="208"/>
      <c r="D8" s="59" t="s">
        <v>28</v>
      </c>
      <c r="E8" s="60">
        <f>SUMPRODUCT((MONTH(Date_J)=4)*(opération=Choix!$A$3)*crédit)</f>
        <v>0</v>
      </c>
      <c r="F8" s="60">
        <f>SUMPRODUCT((MONTH(Date_J)=4)*(opération=Choix!$A$9)*crédit)</f>
        <v>0</v>
      </c>
      <c r="G8" s="60">
        <f t="shared" si="0"/>
        <v>0</v>
      </c>
      <c r="H8" s="88"/>
      <c r="I8" s="53"/>
      <c r="J8" s="11"/>
    </row>
    <row r="9" spans="1:12" ht="18">
      <c r="A9" s="116"/>
      <c r="B9" s="208"/>
      <c r="C9" s="208"/>
      <c r="D9" s="59" t="s">
        <v>29</v>
      </c>
      <c r="E9" s="60">
        <f>SUMPRODUCT((MONTH(Date_J)=5)*(opération=Choix!$A$3)*crédit)</f>
        <v>0</v>
      </c>
      <c r="F9" s="60">
        <f>SUMPRODUCT((MONTH(Date_J)=5)*(opération=Choix!$A$9)*crédit)</f>
        <v>0</v>
      </c>
      <c r="G9" s="60">
        <f t="shared" si="0"/>
        <v>0</v>
      </c>
      <c r="H9" s="88"/>
      <c r="I9" s="53"/>
      <c r="J9" s="11"/>
    </row>
    <row r="10" spans="1:12" ht="18">
      <c r="A10" s="116"/>
      <c r="B10" s="208"/>
      <c r="C10" s="208"/>
      <c r="D10" s="59" t="s">
        <v>30</v>
      </c>
      <c r="E10" s="60">
        <f>SUMPRODUCT((MONTH(Date_J)=6)*(opération=Choix!$A$3)*crédit)</f>
        <v>0</v>
      </c>
      <c r="F10" s="60">
        <f>SUMPRODUCT((MONTH(Date_J)=6)*(opération=Choix!$A$9)*crédit)</f>
        <v>0</v>
      </c>
      <c r="G10" s="60">
        <f t="shared" si="0"/>
        <v>0</v>
      </c>
      <c r="H10" s="88"/>
      <c r="I10" s="53"/>
      <c r="J10" s="11"/>
    </row>
    <row r="11" spans="1:12" ht="18">
      <c r="A11" s="116"/>
      <c r="B11" s="208"/>
      <c r="C11" s="208"/>
      <c r="D11" s="90" t="s">
        <v>31</v>
      </c>
      <c r="E11" s="60">
        <f>SUMPRODUCT((MONTH(Date_J)=7)*(opération=Choix!$A$3)*crédit)</f>
        <v>0</v>
      </c>
      <c r="F11" s="60">
        <f>SUMPRODUCT((MONTH(Date_J)=7)*(opération=Choix!$A$9)*crédit)</f>
        <v>0</v>
      </c>
      <c r="G11" s="89">
        <f t="shared" si="0"/>
        <v>0</v>
      </c>
      <c r="H11" s="88"/>
      <c r="I11" s="53"/>
      <c r="J11" s="11"/>
      <c r="L11" s="11"/>
    </row>
    <row r="12" spans="1:12" ht="18">
      <c r="A12" s="116"/>
      <c r="B12" s="208"/>
      <c r="C12" s="208"/>
      <c r="D12" s="90" t="s">
        <v>32</v>
      </c>
      <c r="E12" s="60">
        <f>SUMPRODUCT((MONTH(Date_J)=8)*(opération=Choix!$A$3)*crédit)</f>
        <v>0</v>
      </c>
      <c r="F12" s="60">
        <f>SUMPRODUCT((MONTH(Date_J)=8)*(opération=Choix!$A$9)*crédit)</f>
        <v>0</v>
      </c>
      <c r="G12" s="89">
        <f t="shared" si="0"/>
        <v>0</v>
      </c>
      <c r="H12" s="88"/>
      <c r="I12" s="53"/>
    </row>
    <row r="13" spans="1:12" ht="18">
      <c r="A13" s="116"/>
      <c r="B13" s="208"/>
      <c r="C13" s="208"/>
      <c r="D13" s="59" t="s">
        <v>33</v>
      </c>
      <c r="E13" s="60">
        <f>SUMPRODUCT((MONTH(Date_J)=9)*(opération=Choix!$A$3)*crédit)</f>
        <v>0</v>
      </c>
      <c r="F13" s="60">
        <f>SUMPRODUCT((MONTH(Date_J)=9)*(opération=Choix!$A$9)*crédit)</f>
        <v>0</v>
      </c>
      <c r="G13" s="60">
        <f t="shared" si="0"/>
        <v>0</v>
      </c>
      <c r="H13" s="88"/>
      <c r="I13" s="53"/>
      <c r="J13" s="11"/>
    </row>
    <row r="14" spans="1:12" ht="18">
      <c r="A14" s="116"/>
      <c r="B14" s="208"/>
      <c r="C14" s="208"/>
      <c r="D14" s="59" t="s">
        <v>34</v>
      </c>
      <c r="E14" s="60">
        <f>SUMPRODUCT((MONTH(Date_J)=10)*(opération=Choix!$A$3)*crédit)</f>
        <v>0</v>
      </c>
      <c r="F14" s="60">
        <f>SUMPRODUCT((MONTH(Date_J)=10)*(opération=Choix!$A$9)*crédit)</f>
        <v>0</v>
      </c>
      <c r="G14" s="60">
        <f t="shared" si="0"/>
        <v>0</v>
      </c>
      <c r="H14" s="88"/>
      <c r="I14" s="53"/>
    </row>
    <row r="15" spans="1:12" ht="18">
      <c r="A15" s="116"/>
      <c r="B15" s="208"/>
      <c r="C15" s="208"/>
      <c r="D15" s="59" t="s">
        <v>35</v>
      </c>
      <c r="E15" s="60">
        <f>SUMPRODUCT((MONTH(Date_J)=11)*(opération=Choix!$A$3)*crédit)</f>
        <v>0</v>
      </c>
      <c r="F15" s="60">
        <f>SUMPRODUCT((MONTH(Date_J)=11)*(opération=Choix!$A$9)*crédit)</f>
        <v>0</v>
      </c>
      <c r="G15" s="60">
        <f t="shared" si="0"/>
        <v>0</v>
      </c>
      <c r="H15" s="88"/>
      <c r="I15" s="53"/>
    </row>
    <row r="16" spans="1:12" ht="18.75" thickBot="1">
      <c r="A16" s="116"/>
      <c r="B16" s="209"/>
      <c r="C16" s="209"/>
      <c r="D16" s="61" t="s">
        <v>36</v>
      </c>
      <c r="E16" s="60">
        <f>SUMPRODUCT((MONTH(Date_J)=12)*(opération=Choix!$A$3)*crédit)</f>
        <v>0</v>
      </c>
      <c r="F16" s="60">
        <f>SUMPRODUCT((MONTH(Date_J)=12)*(opération=Choix!$A$9)*crédit)</f>
        <v>0</v>
      </c>
      <c r="G16" s="62">
        <f t="shared" si="0"/>
        <v>0</v>
      </c>
      <c r="H16" s="88"/>
      <c r="I16" s="53"/>
    </row>
    <row r="17" spans="1:9" ht="18.75" thickBot="1">
      <c r="A17" s="203" t="s">
        <v>5</v>
      </c>
      <c r="B17" s="210"/>
      <c r="C17" s="210"/>
      <c r="D17" s="204"/>
      <c r="E17" s="63">
        <f>SUM(E5:E16)</f>
        <v>1240</v>
      </c>
      <c r="F17" s="63">
        <f>SUM(F5:F16)</f>
        <v>0</v>
      </c>
      <c r="G17" s="63">
        <f>SUM(G5:G16)</f>
        <v>1240</v>
      </c>
      <c r="H17" s="64">
        <f>SUM(H5:H16)+H3</f>
        <v>0</v>
      </c>
      <c r="I17" s="53"/>
    </row>
    <row r="20" spans="1:9">
      <c r="D20" t="s">
        <v>106</v>
      </c>
    </row>
    <row r="21" spans="1:9">
      <c r="D21" t="s">
        <v>107</v>
      </c>
    </row>
    <row r="22" spans="1:9">
      <c r="E22" t="s">
        <v>108</v>
      </c>
    </row>
    <row r="23" spans="1:9">
      <c r="E23" t="s">
        <v>109</v>
      </c>
    </row>
    <row r="24" spans="1:9">
      <c r="E24" t="s">
        <v>110</v>
      </c>
    </row>
    <row r="25" spans="1:9">
      <c r="E25" t="s">
        <v>111</v>
      </c>
    </row>
    <row r="26" spans="1:9">
      <c r="E26" t="s">
        <v>112</v>
      </c>
    </row>
    <row r="27" spans="1:9">
      <c r="E27" t="s">
        <v>113</v>
      </c>
    </row>
  </sheetData>
  <mergeCells count="4">
    <mergeCell ref="A17:D17"/>
    <mergeCell ref="A1:H1"/>
    <mergeCell ref="A3:C3"/>
    <mergeCell ref="D3:G3"/>
  </mergeCells>
  <phoneticPr fontId="0" type="noConversion"/>
  <conditionalFormatting sqref="H5:H16">
    <cfRule type="cellIs" dxfId="1" priority="1" stopIfTrue="1" operator="lessThan">
      <formula>0</formula>
    </cfRule>
    <cfRule type="cellIs" dxfId="0" priority="2" stopIfTrue="1" operator="greaterThanOrEqual">
      <formula>0</formula>
    </cfRule>
  </conditionalFormatting>
  <dataValidations count="1">
    <dataValidation type="list" allowBlank="1" showInputMessage="1" showErrorMessage="1" sqref="A5:C16">
      <formula1>Locataires</formula1>
    </dataValidation>
  </dataValidations>
  <pageMargins left="1.31" right="1.38" top="0.984251969" bottom="0.984251969" header="0.4921259845" footer="0.4921259845"/>
  <pageSetup paperSize="9" orientation="landscape" horizontalDpi="0" verticalDpi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/>
  <dimension ref="A1:D34"/>
  <sheetViews>
    <sheetView workbookViewId="0">
      <selection activeCell="E33" sqref="E33"/>
    </sheetView>
  </sheetViews>
  <sheetFormatPr baseColWidth="10" defaultRowHeight="12.75"/>
  <cols>
    <col min="1" max="1" width="41.5703125" customWidth="1"/>
  </cols>
  <sheetData>
    <row r="1" spans="1:4">
      <c r="A1" t="s">
        <v>85</v>
      </c>
    </row>
    <row r="2" spans="1:4">
      <c r="A2" s="110" t="s">
        <v>75</v>
      </c>
    </row>
    <row r="3" spans="1:4">
      <c r="A3" s="69" t="s">
        <v>138</v>
      </c>
    </row>
    <row r="4" spans="1:4">
      <c r="A4" s="69" t="s">
        <v>139</v>
      </c>
    </row>
    <row r="5" spans="1:4">
      <c r="A5" s="69" t="s">
        <v>140</v>
      </c>
    </row>
    <row r="6" spans="1:4">
      <c r="A6" s="23" t="s">
        <v>141</v>
      </c>
    </row>
    <row r="7" spans="1:4">
      <c r="A7" s="23" t="s">
        <v>142</v>
      </c>
    </row>
    <row r="8" spans="1:4">
      <c r="A8" s="23" t="s">
        <v>143</v>
      </c>
    </row>
    <row r="9" spans="1:4">
      <c r="A9" s="23" t="s">
        <v>144</v>
      </c>
    </row>
    <row r="10" spans="1:4">
      <c r="A10" s="23" t="s">
        <v>145</v>
      </c>
    </row>
    <row r="11" spans="1:4">
      <c r="A11" s="23" t="s">
        <v>146</v>
      </c>
    </row>
    <row r="12" spans="1:4">
      <c r="A12" s="23" t="s">
        <v>8</v>
      </c>
    </row>
    <row r="13" spans="1:4">
      <c r="A13" s="23" t="s">
        <v>86</v>
      </c>
    </row>
    <row r="14" spans="1:4">
      <c r="A14" s="23" t="s">
        <v>87</v>
      </c>
      <c r="C14" s="131"/>
    </row>
    <row r="15" spans="1:4" ht="15">
      <c r="A15" s="23" t="s">
        <v>88</v>
      </c>
      <c r="C15" s="131"/>
      <c r="D15" s="144" t="s">
        <v>122</v>
      </c>
    </row>
    <row r="16" spans="1:4" ht="15">
      <c r="A16" s="111" t="s">
        <v>74</v>
      </c>
      <c r="D16" s="145" t="s">
        <v>126</v>
      </c>
    </row>
    <row r="17" spans="1:4" ht="15">
      <c r="A17" s="24" t="s">
        <v>114</v>
      </c>
      <c r="D17" s="145" t="s">
        <v>123</v>
      </c>
    </row>
    <row r="18" spans="1:4" ht="15">
      <c r="A18" s="24" t="s">
        <v>76</v>
      </c>
      <c r="D18" s="145" t="s">
        <v>125</v>
      </c>
    </row>
    <row r="19" spans="1:4">
      <c r="A19" s="24" t="s">
        <v>115</v>
      </c>
      <c r="D19" t="s">
        <v>124</v>
      </c>
    </row>
    <row r="20" spans="1:4">
      <c r="A20" s="24" t="s">
        <v>40</v>
      </c>
      <c r="C20" s="131"/>
    </row>
    <row r="21" spans="1:4">
      <c r="A21" s="24" t="s">
        <v>9</v>
      </c>
      <c r="C21" s="131"/>
    </row>
    <row r="22" spans="1:4">
      <c r="A22" s="24" t="s">
        <v>116</v>
      </c>
    </row>
    <row r="23" spans="1:4">
      <c r="A23" s="24" t="s">
        <v>117</v>
      </c>
    </row>
    <row r="24" spans="1:4">
      <c r="A24" s="24" t="s">
        <v>118</v>
      </c>
    </row>
    <row r="25" spans="1:4">
      <c r="A25" s="24" t="s">
        <v>119</v>
      </c>
    </row>
    <row r="26" spans="1:4">
      <c r="A26" s="24" t="s">
        <v>6</v>
      </c>
    </row>
    <row r="27" spans="1:4">
      <c r="A27" s="24" t="s">
        <v>7</v>
      </c>
    </row>
    <row r="28" spans="1:4">
      <c r="A28" s="24" t="s">
        <v>17</v>
      </c>
    </row>
    <row r="29" spans="1:4">
      <c r="A29" s="24" t="s">
        <v>120</v>
      </c>
    </row>
    <row r="30" spans="1:4">
      <c r="A30" s="24" t="s">
        <v>121</v>
      </c>
    </row>
    <row r="31" spans="1:4">
      <c r="A31" s="49"/>
    </row>
    <row r="32" spans="1:4">
      <c r="A32" s="49"/>
    </row>
    <row r="33" spans="1:1">
      <c r="A33" s="3"/>
    </row>
    <row r="34" spans="1:1">
      <c r="A34" s="3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Accueil</vt:lpstr>
      <vt:lpstr>comptes</vt:lpstr>
      <vt:lpstr>crédit</vt:lpstr>
      <vt:lpstr>Date_J</vt:lpstr>
      <vt:lpstr>débit</vt:lpstr>
      <vt:lpstr>histo!Extraire</vt:lpstr>
      <vt:lpstr>Locataires</vt:lpstr>
      <vt:lpstr>opération</vt:lpstr>
      <vt:lpstr>Accueil!Zone_d_impression</vt:lpstr>
      <vt:lpstr>BQE!Zone_d_impression</vt:lpstr>
      <vt:lpstr>Cpte_de_résultat!Zone_d_impression</vt:lpstr>
      <vt:lpstr>Loyers!Zone_d_impression</vt:lpstr>
      <vt:lpstr>Quittance!Zone_d_impression</vt:lpstr>
    </vt:vector>
  </TitlesOfParts>
  <Company>France Telecom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Le Luron</dc:creator>
  <cp:lastModifiedBy>Henri</cp:lastModifiedBy>
  <cp:lastPrinted>2013-04-05T10:37:55Z</cp:lastPrinted>
  <dcterms:created xsi:type="dcterms:W3CDTF">2003-12-26T08:50:42Z</dcterms:created>
  <dcterms:modified xsi:type="dcterms:W3CDTF">2014-06-14T17:48:40Z</dcterms:modified>
</cp:coreProperties>
</file>