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200" windowWidth="19420" windowHeight="7880" activeTab="1"/>
  </bookViews>
  <sheets>
    <sheet name="Accueil" sheetId="12" r:id="rId1"/>
    <sheet name="Devis" sheetId="5" r:id="rId2"/>
    <sheet name="Base" sheetId="10" r:id="rId3"/>
    <sheet name="Fichier_client" sheetId="9" r:id="rId4"/>
    <sheet name="MO" sheetId="13" r:id="rId5"/>
  </sheets>
  <definedNames>
    <definedName name="Base1">OFFSET(Base!$A$1,,,COUNTA(Base!$A:$A),6)</definedName>
    <definedName name="Base2">OFFSET(Base!$A$1,,,COUNTA(Base!$A:$A),1)</definedName>
    <definedName name="BD_MO">MO!$A$1:$B$3</definedName>
    <definedName name="client">Fichier_client!$A$2:$A$3</definedName>
    <definedName name="CODA">Base!$A:$A</definedName>
    <definedName name="Equip_Maison">Base!$B$3:$B$107</definedName>
    <definedName name="f_cl">Fichier_client!$A$1:$G$3</definedName>
    <definedName name="MO">MO!$A$2:$A$3</definedName>
    <definedName name="_xlnm.Print_Area" localSheetId="1">Devis!$B$1:$G$72</definedName>
  </definedNames>
  <calcPr calcId="125725"/>
</workbook>
</file>

<file path=xl/calcChain.xml><?xml version="1.0" encoding="utf-8"?>
<calcChain xmlns="http://schemas.openxmlformats.org/spreadsheetml/2006/main">
  <c r="C34" i="5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F22" i="10"/>
  <c r="F21"/>
  <c r="F20"/>
  <c r="F19"/>
  <c r="F18"/>
  <c r="F17"/>
  <c r="F16"/>
  <c r="F15"/>
  <c r="F10"/>
  <c r="F9"/>
  <c r="F8"/>
  <c r="F7"/>
  <c r="F6"/>
  <c r="F5"/>
  <c r="F4"/>
  <c r="F3"/>
  <c r="E40" i="5"/>
  <c r="E41"/>
  <c r="E42"/>
  <c r="E43"/>
  <c r="E44"/>
  <c r="E45"/>
  <c r="E46"/>
  <c r="E47"/>
  <c r="E48"/>
  <c r="E49"/>
  <c r="E50"/>
  <c r="E51"/>
  <c r="E52"/>
  <c r="E53"/>
  <c r="E34"/>
  <c r="E35"/>
  <c r="E36"/>
  <c r="E37"/>
  <c r="E38"/>
  <c r="E39"/>
  <c r="A18" i="10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3"/>
  <c r="A4"/>
  <c r="A5"/>
  <c r="A6"/>
  <c r="A7"/>
  <c r="A8"/>
  <c r="A9"/>
  <c r="A10"/>
  <c r="A11"/>
  <c r="A12"/>
  <c r="A15"/>
  <c r="A16"/>
  <c r="A17"/>
  <c r="C25" i="5" l="1"/>
  <c r="E33"/>
  <c r="E31"/>
  <c r="E29"/>
  <c r="E27"/>
  <c r="E25"/>
  <c r="C23"/>
  <c r="C32"/>
  <c r="C30"/>
  <c r="C28"/>
  <c r="C26"/>
  <c r="C24"/>
  <c r="E23"/>
  <c r="E32"/>
  <c r="E30"/>
  <c r="E28"/>
  <c r="F28" s="1"/>
  <c r="E26"/>
  <c r="E24"/>
  <c r="F24" s="1"/>
  <c r="C33"/>
  <c r="C31"/>
  <c r="C29"/>
  <c r="C27"/>
  <c r="F29" l="1"/>
  <c r="F27"/>
  <c r="F31"/>
  <c r="F26"/>
  <c r="F30"/>
  <c r="F25"/>
  <c r="F60"/>
  <c r="G57"/>
  <c r="G42"/>
  <c r="G43"/>
  <c r="G44"/>
  <c r="G45"/>
  <c r="G46"/>
  <c r="G47"/>
  <c r="G48"/>
  <c r="G49"/>
  <c r="G50"/>
  <c r="G51"/>
  <c r="G52"/>
  <c r="G53"/>
  <c r="K1"/>
  <c r="E17"/>
  <c r="G27" l="1"/>
  <c r="G24"/>
  <c r="G25"/>
  <c r="G29"/>
  <c r="G28"/>
  <c r="G30"/>
  <c r="G26"/>
  <c r="G31"/>
  <c r="F49"/>
  <c r="F43"/>
  <c r="F44"/>
  <c r="F45"/>
  <c r="F34"/>
  <c r="G34" s="1"/>
  <c r="F35"/>
  <c r="G35" s="1"/>
  <c r="F36"/>
  <c r="G36" s="1"/>
  <c r="F57"/>
  <c r="E57"/>
  <c r="E56"/>
  <c r="F56" s="1"/>
  <c r="G56" s="1"/>
  <c r="E55"/>
  <c r="F55" s="1"/>
  <c r="G55" s="1"/>
  <c r="E18"/>
  <c r="F13"/>
  <c r="F12"/>
  <c r="F11"/>
  <c r="F9"/>
  <c r="E19" l="1"/>
  <c r="F40"/>
  <c r="G40" s="1"/>
  <c r="F41"/>
  <c r="G41" s="1"/>
  <c r="F42"/>
  <c r="F46"/>
  <c r="F47"/>
  <c r="F48"/>
  <c r="F50"/>
  <c r="F51"/>
  <c r="F52"/>
  <c r="F53"/>
  <c r="F33"/>
  <c r="G33" s="1"/>
  <c r="F37"/>
  <c r="G37" s="1"/>
  <c r="F38"/>
  <c r="G38" s="1"/>
  <c r="F39"/>
  <c r="G39" s="1"/>
  <c r="F32"/>
  <c r="G32" s="1"/>
  <c r="F23"/>
  <c r="G23" s="1"/>
  <c r="G61" l="1"/>
  <c r="G59"/>
  <c r="G60" s="1"/>
</calcChain>
</file>

<file path=xl/sharedStrings.xml><?xml version="1.0" encoding="utf-8"?>
<sst xmlns="http://schemas.openxmlformats.org/spreadsheetml/2006/main" count="114" uniqueCount="96">
  <si>
    <t>Nom</t>
  </si>
  <si>
    <t>Adresse</t>
  </si>
  <si>
    <t>Téléphone</t>
  </si>
  <si>
    <t>Code postal - Ville</t>
  </si>
  <si>
    <t>Nom de la société (ou logo)</t>
  </si>
  <si>
    <t>Total HT</t>
  </si>
  <si>
    <t>Total TTC</t>
  </si>
  <si>
    <t>Adresse e-mail</t>
  </si>
  <si>
    <t>Désignation</t>
  </si>
  <si>
    <r>
      <t xml:space="preserve">SARL au capital social de </t>
    </r>
    <r>
      <rPr>
        <i/>
        <sz val="10"/>
        <color theme="0" tint="-0.34998626667073579"/>
        <rFont val="Verdana"/>
        <family val="2"/>
      </rPr>
      <t>X</t>
    </r>
    <r>
      <rPr>
        <i/>
        <sz val="10"/>
        <rFont val="Verdana"/>
        <family val="2"/>
      </rPr>
      <t>€, RCS</t>
    </r>
    <r>
      <rPr>
        <i/>
        <sz val="10"/>
        <color theme="0" tint="-0.34998626667073579"/>
        <rFont val="Verdana"/>
        <family val="2"/>
      </rPr>
      <t xml:space="preserve"> AAAAA XXX XXX XXX XXX
</t>
    </r>
    <r>
      <rPr>
        <i/>
        <sz val="10"/>
        <rFont val="Verdana"/>
        <family val="2"/>
      </rPr>
      <t xml:space="preserve">SIREN </t>
    </r>
    <r>
      <rPr>
        <i/>
        <sz val="10"/>
        <color theme="0" tint="-0.34998626667073579"/>
        <rFont val="Verdana"/>
        <family val="2"/>
      </rPr>
      <t>XXX XXX XXX XXX</t>
    </r>
    <r>
      <rPr>
        <i/>
        <sz val="10"/>
        <rFont val="Verdana"/>
        <family val="2"/>
      </rPr>
      <t xml:space="preserve">
N° TVA intracommunautaire FR </t>
    </r>
    <r>
      <rPr>
        <i/>
        <sz val="10"/>
        <color theme="0" tint="-0.34998626667073579"/>
        <rFont val="Verdana"/>
        <family val="2"/>
      </rPr>
      <t>XXX XXX XXX XXX XX</t>
    </r>
  </si>
  <si>
    <t>A l'attention de</t>
  </si>
  <si>
    <r>
      <t xml:space="preserve">Taux des pénalités exigibles à compter du 2 mars 2013 en l'absence de paiement : </t>
    </r>
    <r>
      <rPr>
        <i/>
        <sz val="11"/>
        <color theme="0" tint="-0.34998626667073579"/>
        <rFont val="Verdana"/>
        <family val="2"/>
      </rPr>
      <t>XXX</t>
    </r>
    <r>
      <rPr>
        <i/>
        <sz val="11"/>
        <rFont val="Verdana"/>
        <family val="2"/>
      </rPr>
      <t xml:space="preserve"> %
Indemnité forfaitaire pour frais de recouvrement en cas de retard de paiement : 40 €
Nos conditions de vente ne prévoient pas d'escompte pour paiement anticipé.
</t>
    </r>
    <r>
      <rPr>
        <i/>
        <u/>
        <sz val="11"/>
        <rFont val="Verdana"/>
        <family val="2"/>
      </rPr>
      <t xml:space="preserve">Coordonnées bancaires
</t>
    </r>
    <r>
      <rPr>
        <b/>
        <i/>
        <sz val="11"/>
        <rFont val="Verdana"/>
        <family val="2"/>
      </rPr>
      <t>Titulaire du compte</t>
    </r>
    <r>
      <rPr>
        <i/>
        <sz val="11"/>
        <rFont val="Verdana"/>
        <family val="2"/>
      </rPr>
      <t xml:space="preserve"> : </t>
    </r>
    <r>
      <rPr>
        <i/>
        <sz val="11"/>
        <color theme="0" tint="-0.34998626667073579"/>
        <rFont val="Verdana"/>
        <family val="2"/>
      </rPr>
      <t>à renseigner</t>
    </r>
    <r>
      <rPr>
        <i/>
        <u/>
        <sz val="11"/>
        <rFont val="Verdana"/>
        <family val="2"/>
      </rPr>
      <t xml:space="preserve">
</t>
    </r>
    <r>
      <rPr>
        <b/>
        <i/>
        <sz val="11"/>
        <rFont val="Verdana"/>
        <family val="2"/>
      </rPr>
      <t>RIB</t>
    </r>
    <r>
      <rPr>
        <i/>
        <sz val="11"/>
        <rFont val="Verdana"/>
        <family val="2"/>
      </rPr>
      <t xml:space="preserve"> </t>
    </r>
    <r>
      <rPr>
        <i/>
        <sz val="11"/>
        <color theme="0" tint="-0.34998626667073579"/>
        <rFont val="Verdana"/>
        <family val="2"/>
      </rPr>
      <t>XXXXX XXXXX XXXXXXXXXX XX</t>
    </r>
    <r>
      <rPr>
        <i/>
        <sz val="11"/>
        <rFont val="Verdana"/>
        <family val="2"/>
      </rPr>
      <t xml:space="preserve">
</t>
    </r>
    <r>
      <rPr>
        <b/>
        <i/>
        <sz val="11"/>
        <rFont val="Verdana"/>
        <family val="2"/>
      </rPr>
      <t>IBAN</t>
    </r>
    <r>
      <rPr>
        <i/>
        <sz val="11"/>
        <rFont val="Verdana"/>
        <family val="2"/>
      </rPr>
      <t xml:space="preserve"> </t>
    </r>
    <r>
      <rPr>
        <i/>
        <sz val="11"/>
        <color theme="0" tint="-0.34998626667073579"/>
        <rFont val="Verdana"/>
        <family val="2"/>
      </rPr>
      <t>XXXX XXXX XXXX XXXX XXXX XXX</t>
    </r>
    <r>
      <rPr>
        <i/>
        <sz val="11"/>
        <rFont val="Verdana"/>
        <family val="2"/>
      </rPr>
      <t xml:space="preserve">
</t>
    </r>
    <r>
      <rPr>
        <b/>
        <i/>
        <sz val="11"/>
        <rFont val="Verdana"/>
        <family val="2"/>
      </rPr>
      <t xml:space="preserve">BIC </t>
    </r>
    <r>
      <rPr>
        <i/>
        <sz val="11"/>
        <color theme="0" tint="-0.34998626667073579"/>
        <rFont val="Verdana"/>
        <family val="2"/>
      </rPr>
      <t>XXXXXXXXXXXXX</t>
    </r>
  </si>
  <si>
    <t>Quantité</t>
  </si>
  <si>
    <t>Prix HT</t>
  </si>
  <si>
    <t>Montant HT</t>
  </si>
  <si>
    <t>Montant TTC</t>
  </si>
  <si>
    <t>Article</t>
  </si>
  <si>
    <t>Prix de Vente HT</t>
  </si>
  <si>
    <t>Coeff revente</t>
  </si>
  <si>
    <t>Tab 3R</t>
  </si>
  <si>
    <t>Coffret Galéo13 3R 39MOD</t>
  </si>
  <si>
    <t>Coffret Galéo13 4R 52MOD</t>
  </si>
  <si>
    <t>Tab 4R</t>
  </si>
  <si>
    <t>ID 40AC 30ma</t>
  </si>
  <si>
    <t>Inter Dif FH202S AC-40/0,03</t>
  </si>
  <si>
    <t>Dij Div 10A</t>
  </si>
  <si>
    <t>Disj Ph/N SN201L-C10 / 4,5KA</t>
  </si>
  <si>
    <t>Dij Div 16A</t>
  </si>
  <si>
    <t>Disj Ph/N SN201L-C16 / 4,5KA</t>
  </si>
  <si>
    <t>Dij Div 20A</t>
  </si>
  <si>
    <t>Disj Ph/N SN201L-C20 / 4,5KA</t>
  </si>
  <si>
    <t>Peigne Horiz</t>
  </si>
  <si>
    <t>Peigne ID+11 SN201 (N+P+Capot)</t>
  </si>
  <si>
    <t>Coupure Gén tétra</t>
  </si>
  <si>
    <t>Inter 4P EP204 32A G</t>
  </si>
  <si>
    <t xml:space="preserve">PC </t>
  </si>
  <si>
    <t>Odace Prise de courant 2P+T blanc, à vis</t>
  </si>
  <si>
    <t>VV</t>
  </si>
  <si>
    <t>Odace Va et vient blanc, 10A, à vis</t>
  </si>
  <si>
    <t>dble VV</t>
  </si>
  <si>
    <t>Odace Double Va et vient blanc, à vis</t>
  </si>
  <si>
    <t>BP</t>
  </si>
  <si>
    <t>Odace Poussoir Blanc, 10A, à vis</t>
  </si>
  <si>
    <t>TV</t>
  </si>
  <si>
    <t>Odace Prise TV blanc, à vis</t>
  </si>
  <si>
    <t>RJ45</t>
  </si>
  <si>
    <t>Odace Prise RJ45 blanc, Grade , à vis</t>
  </si>
  <si>
    <t>plaque 1 poste</t>
  </si>
  <si>
    <t>Odace styl, Plaque blanc 1 poste</t>
  </si>
  <si>
    <t>Odace styl, Plaque blanc 2 postes</t>
  </si>
  <si>
    <t>plaque 2 postes</t>
  </si>
  <si>
    <t>Pose appareillage</t>
  </si>
  <si>
    <t xml:space="preserve">Noms </t>
  </si>
  <si>
    <t>Adresses</t>
  </si>
  <si>
    <t>CP</t>
  </si>
  <si>
    <t>Ville</t>
  </si>
  <si>
    <t>Email</t>
  </si>
  <si>
    <t>Tél</t>
  </si>
  <si>
    <t>EQUIPEMENTS MAISON</t>
  </si>
  <si>
    <t>EQUIPEMENTS TABLEAU</t>
  </si>
  <si>
    <t>1 Rue Bleue</t>
  </si>
  <si>
    <t>56000</t>
  </si>
  <si>
    <t>VANNES</t>
  </si>
  <si>
    <t>02 97 00 00 00</t>
  </si>
  <si>
    <t>DUPONT JEAN</t>
  </si>
  <si>
    <t>valable jusqu'au</t>
  </si>
  <si>
    <t>Tirage des Gaines</t>
  </si>
  <si>
    <t>Saisir quantité en col B</t>
  </si>
  <si>
    <t>jean.dupont@orange.fr</t>
  </si>
  <si>
    <t>Devis N°:</t>
  </si>
  <si>
    <t>du</t>
  </si>
  <si>
    <t xml:space="preserve">La TVA peut être modifiée </t>
  </si>
  <si>
    <t>par le bouton "Changer le taux de TVA"</t>
  </si>
  <si>
    <t>CODE</t>
  </si>
  <si>
    <t>c3</t>
  </si>
  <si>
    <t>c5</t>
  </si>
  <si>
    <t>c9</t>
  </si>
  <si>
    <t>c10</t>
  </si>
  <si>
    <t>c15</t>
  </si>
  <si>
    <t>Code</t>
  </si>
  <si>
    <t>Choix désignation  de la ligne 55 à 57</t>
  </si>
  <si>
    <t>MAIN D'ŒUVRE (Désignation)</t>
  </si>
  <si>
    <t>c16</t>
  </si>
  <si>
    <t>c18</t>
  </si>
  <si>
    <t>c19</t>
  </si>
  <si>
    <t>c20</t>
  </si>
  <si>
    <t>c21</t>
  </si>
  <si>
    <t>jacques.dupuis@orange.fr</t>
  </si>
  <si>
    <t>02 97 03 03 03</t>
  </si>
  <si>
    <t>DUPUIS JACQUES</t>
  </si>
  <si>
    <t>1 Rue Verte</t>
  </si>
  <si>
    <t>c17</t>
  </si>
  <si>
    <t>&lt;-------Choix du nom en F8</t>
  </si>
  <si>
    <t>&lt;-----Validité du devis: 60 jours</t>
  </si>
  <si>
    <t>&lt;-----Saisir quantité en col B</t>
  </si>
  <si>
    <t xml:space="preserve">TVA en J1 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</si>
</sst>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164" formatCode="\j\.m\.\a\a;@"/>
    <numFmt numFmtId="165" formatCode="dd/mm/yy;@"/>
    <numFmt numFmtId="166" formatCode="0#&quot; &quot;##&quot; &quot;##&quot; &quot;##&quot; &quot;##"/>
    <numFmt numFmtId="167" formatCode="0.000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Verdana"/>
      <family val="2"/>
    </font>
    <font>
      <sz val="10"/>
      <color theme="1"/>
      <name val="Verdana"/>
      <family val="2"/>
    </font>
    <font>
      <sz val="10"/>
      <name val="Verdana"/>
      <family val="2"/>
    </font>
    <font>
      <i/>
      <sz val="10"/>
      <name val="Verdana"/>
      <family val="2"/>
    </font>
    <font>
      <i/>
      <sz val="10"/>
      <color theme="0" tint="-0.34998626667073579"/>
      <name val="Verdana"/>
      <family val="2"/>
    </font>
    <font>
      <b/>
      <sz val="11"/>
      <color theme="0"/>
      <name val="Verdana"/>
      <family val="2"/>
    </font>
    <font>
      <sz val="11"/>
      <name val="Verdana"/>
      <family val="2"/>
    </font>
    <font>
      <b/>
      <sz val="12"/>
      <name val="Verdana"/>
      <family val="2"/>
    </font>
    <font>
      <sz val="12"/>
      <name val="Verdana"/>
      <family val="2"/>
    </font>
    <font>
      <sz val="12"/>
      <color theme="1"/>
      <name val="Verdana"/>
      <family val="2"/>
    </font>
    <font>
      <i/>
      <sz val="11"/>
      <name val="Verdana"/>
      <family val="2"/>
    </font>
    <font>
      <i/>
      <u/>
      <sz val="11"/>
      <name val="Verdana"/>
      <family val="2"/>
    </font>
    <font>
      <b/>
      <i/>
      <sz val="11"/>
      <name val="Verdana"/>
      <family val="2"/>
    </font>
    <font>
      <u/>
      <sz val="11"/>
      <color theme="10"/>
      <name val="Calibri"/>
      <family val="2"/>
      <scheme val="minor"/>
    </font>
    <font>
      <b/>
      <u/>
      <sz val="12"/>
      <name val="Verdana"/>
      <family val="2"/>
    </font>
    <font>
      <i/>
      <sz val="11"/>
      <color theme="0" tint="-0.34998626667073579"/>
      <name val="Verdana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color theme="0"/>
      <name val="Verdana"/>
      <family val="2"/>
    </font>
    <font>
      <b/>
      <sz val="12"/>
      <color theme="1"/>
      <name val="Verdana"/>
      <family val="2"/>
    </font>
    <font>
      <b/>
      <sz val="14"/>
      <name val="Verdana"/>
      <family val="2"/>
    </font>
    <font>
      <b/>
      <sz val="16"/>
      <name val="Verdana"/>
      <family val="2"/>
    </font>
  </fonts>
  <fills count="11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/>
      </patternFill>
    </fill>
    <fill>
      <patternFill patternType="solid">
        <fgColor theme="9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4" fontId="2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1" fillId="7" borderId="0" applyNumberFormat="0" applyBorder="0" applyAlignment="0" applyProtection="0"/>
  </cellStyleXfs>
  <cellXfs count="100">
    <xf numFmtId="0" fontId="0" fillId="0" borderId="0" xfId="0"/>
    <xf numFmtId="0" fontId="4" fillId="0" borderId="0" xfId="0" applyFont="1" applyBorder="1" applyAlignment="1">
      <alignment vertical="center"/>
    </xf>
    <xf numFmtId="0" fontId="5" fillId="3" borderId="0" xfId="0" applyFont="1" applyFill="1" applyBorder="1" applyAlignment="1">
      <alignment horizontal="left" vertical="center" wrapText="1"/>
    </xf>
    <xf numFmtId="0" fontId="5" fillId="3" borderId="0" xfId="0" applyFont="1" applyFill="1" applyBorder="1" applyAlignment="1">
      <alignment horizontal="left" vertical="center"/>
    </xf>
    <xf numFmtId="0" fontId="5" fillId="3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5" fillId="3" borderId="0" xfId="0" applyFont="1" applyFill="1" applyBorder="1" applyAlignment="1">
      <alignment horizontal="right" vertical="center"/>
    </xf>
    <xf numFmtId="0" fontId="5" fillId="3" borderId="0" xfId="0" applyFont="1" applyFill="1" applyBorder="1" applyAlignment="1">
      <alignment horizontal="right" vertical="center" wrapText="1"/>
    </xf>
    <xf numFmtId="0" fontId="12" fillId="3" borderId="0" xfId="0" applyFont="1" applyFill="1" applyBorder="1" applyAlignment="1">
      <alignment vertical="center"/>
    </xf>
    <xf numFmtId="0" fontId="10" fillId="3" borderId="0" xfId="0" applyFont="1" applyFill="1" applyBorder="1" applyAlignment="1">
      <alignment vertical="center"/>
    </xf>
    <xf numFmtId="0" fontId="11" fillId="3" borderId="0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vertical="center"/>
    </xf>
    <xf numFmtId="165" fontId="11" fillId="3" borderId="0" xfId="0" applyNumberFormat="1" applyFont="1" applyFill="1" applyBorder="1" applyAlignment="1">
      <alignment horizontal="left" vertical="center"/>
    </xf>
    <xf numFmtId="0" fontId="11" fillId="3" borderId="0" xfId="0" applyFont="1" applyFill="1" applyBorder="1" applyAlignment="1">
      <alignment horizontal="right" vertical="center" wrapText="1"/>
    </xf>
    <xf numFmtId="0" fontId="11" fillId="3" borderId="0" xfId="0" applyFont="1" applyFill="1" applyBorder="1" applyAlignment="1">
      <alignment horizontal="right" vertical="center"/>
    </xf>
    <xf numFmtId="0" fontId="10" fillId="3" borderId="0" xfId="0" applyFont="1" applyFill="1" applyBorder="1" applyAlignment="1">
      <alignment horizontal="right" vertical="center" indent="2"/>
    </xf>
    <xf numFmtId="164" fontId="9" fillId="2" borderId="0" xfId="0" applyNumberFormat="1" applyFont="1" applyFill="1" applyBorder="1" applyAlignment="1">
      <alignment horizontal="left" vertical="center"/>
    </xf>
    <xf numFmtId="0" fontId="9" fillId="3" borderId="0" xfId="0" applyFont="1" applyFill="1" applyBorder="1" applyAlignment="1">
      <alignment horizontal="left" vertical="center"/>
    </xf>
    <xf numFmtId="0" fontId="12" fillId="0" borderId="0" xfId="0" applyFont="1" applyBorder="1" applyAlignment="1">
      <alignment vertical="center"/>
    </xf>
    <xf numFmtId="0" fontId="19" fillId="5" borderId="0" xfId="3" applyNumberFormat="1" applyFont="1" applyBorder="1" applyAlignment="1">
      <alignment horizontal="left" vertical="center"/>
    </xf>
    <xf numFmtId="0" fontId="0" fillId="0" borderId="2" xfId="0" applyBorder="1"/>
    <xf numFmtId="0" fontId="20" fillId="7" borderId="3" xfId="5" applyFont="1" applyBorder="1"/>
    <xf numFmtId="0" fontId="20" fillId="7" borderId="3" xfId="5" applyFont="1" applyBorder="1" applyAlignment="1">
      <alignment horizontal="center"/>
    </xf>
    <xf numFmtId="0" fontId="0" fillId="0" borderId="6" xfId="0" applyBorder="1"/>
    <xf numFmtId="0" fontId="16" fillId="0" borderId="0" xfId="2"/>
    <xf numFmtId="166" fontId="0" fillId="0" borderId="0" xfId="0" applyNumberFormat="1"/>
    <xf numFmtId="2" fontId="12" fillId="3" borderId="0" xfId="0" applyNumberFormat="1" applyFont="1" applyFill="1" applyBorder="1" applyAlignment="1">
      <alignment vertical="center"/>
    </xf>
    <xf numFmtId="2" fontId="10" fillId="3" borderId="0" xfId="0" applyNumberFormat="1" applyFont="1" applyFill="1" applyBorder="1" applyAlignment="1">
      <alignment vertical="center"/>
    </xf>
    <xf numFmtId="2" fontId="11" fillId="3" borderId="0" xfId="0" applyNumberFormat="1" applyFont="1" applyFill="1" applyBorder="1" applyAlignment="1">
      <alignment vertical="center"/>
    </xf>
    <xf numFmtId="2" fontId="17" fillId="3" borderId="0" xfId="0" applyNumberFormat="1" applyFont="1" applyFill="1" applyBorder="1" applyAlignment="1">
      <alignment horizontal="right" vertical="center"/>
    </xf>
    <xf numFmtId="2" fontId="10" fillId="3" borderId="0" xfId="0" applyNumberFormat="1" applyFont="1" applyFill="1" applyBorder="1" applyAlignment="1">
      <alignment horizontal="right" vertical="center" wrapText="1"/>
    </xf>
    <xf numFmtId="2" fontId="5" fillId="3" borderId="0" xfId="0" applyNumberFormat="1" applyFont="1" applyFill="1" applyBorder="1" applyAlignment="1">
      <alignment vertical="center"/>
    </xf>
    <xf numFmtId="2" fontId="3" fillId="3" borderId="0" xfId="0" applyNumberFormat="1" applyFont="1" applyFill="1" applyBorder="1" applyAlignment="1">
      <alignment vertical="center"/>
    </xf>
    <xf numFmtId="2" fontId="9" fillId="3" borderId="0" xfId="0" applyNumberFormat="1" applyFont="1" applyFill="1" applyBorder="1" applyAlignment="1">
      <alignment horizontal="center" vertical="center"/>
    </xf>
    <xf numFmtId="2" fontId="19" fillId="5" borderId="0" xfId="3" applyNumberFormat="1" applyFont="1" applyBorder="1" applyAlignment="1">
      <alignment horizontal="center" vertical="center"/>
    </xf>
    <xf numFmtId="2" fontId="9" fillId="2" borderId="0" xfId="0" applyNumberFormat="1" applyFont="1" applyFill="1" applyBorder="1" applyAlignment="1">
      <alignment horizontal="center" vertical="center"/>
    </xf>
    <xf numFmtId="2" fontId="9" fillId="3" borderId="0" xfId="0" applyNumberFormat="1" applyFont="1" applyFill="1" applyBorder="1" applyAlignment="1">
      <alignment vertical="center"/>
    </xf>
    <xf numFmtId="2" fontId="4" fillId="0" borderId="0" xfId="0" applyNumberFormat="1" applyFont="1" applyBorder="1" applyAlignment="1">
      <alignment vertical="center"/>
    </xf>
    <xf numFmtId="2" fontId="22" fillId="6" borderId="0" xfId="4" applyNumberFormat="1" applyFont="1" applyBorder="1" applyAlignment="1">
      <alignment vertical="center"/>
    </xf>
    <xf numFmtId="2" fontId="23" fillId="6" borderId="0" xfId="4" applyNumberFormat="1" applyFont="1" applyBorder="1" applyAlignment="1">
      <alignment vertical="center"/>
    </xf>
    <xf numFmtId="2" fontId="9" fillId="3" borderId="9" xfId="0" applyNumberFormat="1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left" vertical="center"/>
    </xf>
    <xf numFmtId="0" fontId="17" fillId="3" borderId="0" xfId="0" applyFont="1" applyFill="1" applyBorder="1" applyAlignment="1">
      <alignment horizontal="right" vertical="center"/>
    </xf>
    <xf numFmtId="166" fontId="12" fillId="3" borderId="0" xfId="0" applyNumberFormat="1" applyFont="1" applyFill="1" applyBorder="1" applyAlignment="1">
      <alignment horizontal="left" vertical="center"/>
    </xf>
    <xf numFmtId="0" fontId="0" fillId="0" borderId="12" xfId="0" applyFill="1" applyBorder="1"/>
    <xf numFmtId="2" fontId="20" fillId="7" borderId="4" xfId="5" applyNumberFormat="1" applyFont="1" applyBorder="1" applyAlignment="1">
      <alignment horizontal="center"/>
    </xf>
    <xf numFmtId="2" fontId="0" fillId="0" borderId="5" xfId="0" applyNumberFormat="1" applyBorder="1"/>
    <xf numFmtId="2" fontId="0" fillId="0" borderId="7" xfId="0" applyNumberFormat="1" applyBorder="1"/>
    <xf numFmtId="2" fontId="0" fillId="0" borderId="0" xfId="0" applyNumberFormat="1"/>
    <xf numFmtId="0" fontId="17" fillId="3" borderId="0" xfId="0" applyFont="1" applyFill="1" applyBorder="1" applyAlignment="1">
      <alignment vertical="center"/>
    </xf>
    <xf numFmtId="0" fontId="10" fillId="3" borderId="0" xfId="0" applyFont="1" applyFill="1" applyBorder="1" applyAlignment="1">
      <alignment horizontal="left" vertical="center" wrapText="1"/>
    </xf>
    <xf numFmtId="14" fontId="10" fillId="3" borderId="0" xfId="0" applyNumberFormat="1" applyFont="1" applyFill="1" applyBorder="1" applyAlignment="1">
      <alignment horizontal="left" vertical="center"/>
    </xf>
    <xf numFmtId="14" fontId="25" fillId="3" borderId="0" xfId="0" applyNumberFormat="1" applyFont="1" applyFill="1" applyBorder="1" applyAlignment="1">
      <alignment horizontal="left" vertical="center"/>
    </xf>
    <xf numFmtId="2" fontId="9" fillId="3" borderId="0" xfId="0" applyNumberFormat="1" applyFont="1" applyFill="1" applyBorder="1" applyAlignment="1">
      <alignment horizontal="right" vertical="center"/>
    </xf>
    <xf numFmtId="2" fontId="19" fillId="5" borderId="0" xfId="3" applyNumberFormat="1" applyFont="1" applyBorder="1" applyAlignment="1">
      <alignment horizontal="right" vertical="center"/>
    </xf>
    <xf numFmtId="0" fontId="10" fillId="8" borderId="0" xfId="0" applyFont="1" applyFill="1" applyBorder="1" applyAlignment="1">
      <alignment vertical="center" wrapText="1"/>
    </xf>
    <xf numFmtId="0" fontId="12" fillId="8" borderId="0" xfId="0" applyFont="1" applyFill="1" applyBorder="1" applyAlignment="1">
      <alignment horizontal="left" vertical="center"/>
    </xf>
    <xf numFmtId="166" fontId="12" fillId="8" borderId="0" xfId="0" applyNumberFormat="1" applyFont="1" applyFill="1" applyBorder="1" applyAlignment="1">
      <alignment horizontal="left" vertical="center"/>
    </xf>
    <xf numFmtId="0" fontId="12" fillId="8" borderId="0" xfId="0" applyFont="1" applyFill="1" applyBorder="1" applyAlignment="1">
      <alignment vertical="center"/>
    </xf>
    <xf numFmtId="0" fontId="4" fillId="8" borderId="0" xfId="0" applyFont="1" applyFill="1" applyBorder="1" applyAlignment="1">
      <alignment vertical="center"/>
    </xf>
    <xf numFmtId="2" fontId="20" fillId="7" borderId="3" xfId="5" applyNumberFormat="1" applyFont="1" applyBorder="1" applyAlignment="1">
      <alignment horizontal="center"/>
    </xf>
    <xf numFmtId="2" fontId="0" fillId="0" borderId="2" xfId="0" applyNumberFormat="1" applyBorder="1"/>
    <xf numFmtId="2" fontId="0" fillId="0" borderId="6" xfId="0" applyNumberFormat="1" applyBorder="1"/>
    <xf numFmtId="0" fontId="9" fillId="3" borderId="0" xfId="0" applyNumberFormat="1" applyFont="1" applyFill="1" applyBorder="1" applyAlignment="1" applyProtection="1">
      <alignment horizontal="left" vertical="center"/>
      <protection locked="0"/>
    </xf>
    <xf numFmtId="0" fontId="10" fillId="8" borderId="0" xfId="0" applyFont="1" applyFill="1" applyBorder="1" applyAlignment="1" applyProtection="1">
      <alignment vertical="center" wrapText="1"/>
      <protection locked="0"/>
    </xf>
    <xf numFmtId="1" fontId="0" fillId="0" borderId="0" xfId="0" applyNumberFormat="1"/>
    <xf numFmtId="0" fontId="27" fillId="3" borderId="0" xfId="0" applyNumberFormat="1" applyFont="1" applyFill="1" applyBorder="1" applyAlignment="1">
      <alignment horizontal="left" vertical="center"/>
    </xf>
    <xf numFmtId="0" fontId="26" fillId="3" borderId="0" xfId="0" applyFont="1" applyFill="1" applyBorder="1" applyAlignment="1">
      <alignment horizontal="right" vertical="center"/>
    </xf>
    <xf numFmtId="167" fontId="4" fillId="0" borderId="0" xfId="0" applyNumberFormat="1" applyFont="1" applyBorder="1" applyAlignment="1">
      <alignment vertical="center"/>
    </xf>
    <xf numFmtId="0" fontId="4" fillId="9" borderId="0" xfId="0" applyFont="1" applyFill="1" applyBorder="1" applyAlignment="1">
      <alignment horizontal="right" vertical="center"/>
    </xf>
    <xf numFmtId="2" fontId="4" fillId="0" borderId="0" xfId="0" applyNumberFormat="1" applyFont="1" applyBorder="1" applyAlignment="1" applyProtection="1">
      <alignment vertical="center"/>
      <protection locked="0"/>
    </xf>
    <xf numFmtId="0" fontId="9" fillId="3" borderId="0" xfId="0" applyNumberFormat="1" applyFont="1" applyFill="1" applyBorder="1" applyAlignment="1" applyProtection="1">
      <alignment horizontal="center" vertical="center"/>
      <protection locked="0"/>
    </xf>
    <xf numFmtId="0" fontId="9" fillId="3" borderId="9" xfId="0" applyNumberFormat="1" applyFont="1" applyFill="1" applyBorder="1" applyAlignment="1" applyProtection="1">
      <alignment horizontal="center" vertical="center"/>
      <protection locked="0"/>
    </xf>
    <xf numFmtId="0" fontId="24" fillId="4" borderId="0" xfId="0" applyFont="1" applyFill="1" applyBorder="1" applyAlignment="1">
      <alignment horizontal="center"/>
    </xf>
    <xf numFmtId="0" fontId="24" fillId="4" borderId="8" xfId="0" applyFont="1" applyFill="1" applyBorder="1" applyAlignment="1">
      <alignment horizontal="center"/>
    </xf>
    <xf numFmtId="0" fontId="0" fillId="0" borderId="13" xfId="0" applyBorder="1"/>
    <xf numFmtId="2" fontId="0" fillId="0" borderId="13" xfId="0" applyNumberFormat="1" applyBorder="1"/>
    <xf numFmtId="2" fontId="0" fillId="0" borderId="14" xfId="0" applyNumberFormat="1" applyBorder="1"/>
    <xf numFmtId="0" fontId="24" fillId="10" borderId="0" xfId="0" applyFont="1" applyFill="1" applyBorder="1" applyAlignment="1" applyProtection="1">
      <alignment horizontal="center" vertical="center"/>
      <protection locked="0"/>
    </xf>
    <xf numFmtId="0" fontId="24" fillId="10" borderId="0" xfId="0" applyFont="1" applyFill="1" applyBorder="1" applyAlignment="1" applyProtection="1">
      <alignment horizontal="center"/>
      <protection locked="0"/>
    </xf>
    <xf numFmtId="0" fontId="4" fillId="10" borderId="0" xfId="0" applyFont="1" applyFill="1" applyBorder="1" applyAlignment="1" applyProtection="1">
      <alignment horizontal="center"/>
      <protection locked="0"/>
    </xf>
    <xf numFmtId="0" fontId="24" fillId="10" borderId="9" xfId="0" applyFont="1" applyFill="1" applyBorder="1" applyAlignment="1" applyProtection="1">
      <alignment horizontal="center"/>
      <protection locked="0"/>
    </xf>
    <xf numFmtId="0" fontId="9" fillId="3" borderId="0" xfId="0" applyFont="1" applyFill="1" applyBorder="1" applyAlignment="1" applyProtection="1">
      <alignment horizontal="left" vertical="center" wrapText="1"/>
    </xf>
    <xf numFmtId="0" fontId="4" fillId="10" borderId="0" xfId="0" applyFont="1" applyFill="1" applyBorder="1" applyAlignment="1">
      <alignment horizontal="center" vertical="center" textRotation="90"/>
    </xf>
    <xf numFmtId="0" fontId="9" fillId="2" borderId="0" xfId="0" applyFont="1" applyFill="1" applyBorder="1" applyAlignment="1">
      <alignment horizontal="left" vertical="center" wrapText="1"/>
    </xf>
    <xf numFmtId="0" fontId="9" fillId="3" borderId="0" xfId="0" applyFont="1" applyFill="1" applyBorder="1" applyAlignment="1" applyProtection="1">
      <alignment horizontal="left" vertical="center" wrapText="1"/>
      <protection locked="0"/>
    </xf>
    <xf numFmtId="0" fontId="13" fillId="3" borderId="0" xfId="0" applyFont="1" applyFill="1" applyBorder="1" applyAlignment="1">
      <alignment horizontal="left" vertical="top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19" fillId="5" borderId="0" xfId="3" applyFont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center" vertical="center"/>
    </xf>
    <xf numFmtId="0" fontId="17" fillId="3" borderId="0" xfId="0" applyFont="1" applyFill="1" applyBorder="1" applyAlignment="1">
      <alignment horizontal="right" vertical="center"/>
    </xf>
    <xf numFmtId="2" fontId="8" fillId="4" borderId="0" xfId="0" applyNumberFormat="1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right" vertical="center" wrapText="1"/>
    </xf>
    <xf numFmtId="0" fontId="11" fillId="3" borderId="0" xfId="0" applyFont="1" applyFill="1" applyBorder="1" applyAlignment="1">
      <alignment horizontal="right" vertical="center" wrapText="1"/>
    </xf>
    <xf numFmtId="0" fontId="8" fillId="4" borderId="0" xfId="0" applyFont="1" applyFill="1" applyBorder="1" applyAlignment="1">
      <alignment horizontal="left" vertical="center"/>
    </xf>
    <xf numFmtId="0" fontId="8" fillId="4" borderId="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</cellXfs>
  <cellStyles count="6">
    <cellStyle name="40 % - Accent6" xfId="5" builtinId="51"/>
    <cellStyle name="Accent1" xfId="3" builtinId="29"/>
    <cellStyle name="Accent6" xfId="4" builtinId="49"/>
    <cellStyle name="Euro" xfId="1"/>
    <cellStyle name="Lien hypertexte" xfId="2" builtinId="8"/>
    <cellStyle name="Normal" xfId="0" builtinId="0"/>
  </cellStyles>
  <dxfs count="1">
    <dxf>
      <font>
        <i val="0"/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641350</xdr:colOff>
      <xdr:row>5</xdr:row>
      <xdr:rowOff>139700</xdr:rowOff>
    </xdr:from>
    <xdr:to>
      <xdr:col>4</xdr:col>
      <xdr:colOff>450850</xdr:colOff>
      <xdr:row>11</xdr:row>
      <xdr:rowOff>177800</xdr:rowOff>
    </xdr:to>
    <xdr:sp macro="[0]!Création" textlink="">
      <xdr:nvSpPr>
        <xdr:cNvPr id="2" name="Rectangle à coins arrondis 1"/>
        <xdr:cNvSpPr/>
      </xdr:nvSpPr>
      <xdr:spPr>
        <a:xfrm>
          <a:off x="1403350" y="1060450"/>
          <a:ext cx="2095500" cy="1143000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NOUVEAU CLIENT</a:t>
          </a:r>
        </a:p>
      </xdr:txBody>
    </xdr:sp>
    <xdr:clientData/>
  </xdr:twoCellAnchor>
  <xdr:twoCellAnchor>
    <xdr:from>
      <xdr:col>6</xdr:col>
      <xdr:colOff>457200</xdr:colOff>
      <xdr:row>6</xdr:row>
      <xdr:rowOff>19050</xdr:rowOff>
    </xdr:from>
    <xdr:to>
      <xdr:col>9</xdr:col>
      <xdr:colOff>374650</xdr:colOff>
      <xdr:row>12</xdr:row>
      <xdr:rowOff>19050</xdr:rowOff>
    </xdr:to>
    <xdr:sp macro="[0]!pagedevis" textlink="">
      <xdr:nvSpPr>
        <xdr:cNvPr id="3" name="Rectangle à coins arrondis 2"/>
        <xdr:cNvSpPr/>
      </xdr:nvSpPr>
      <xdr:spPr>
        <a:xfrm>
          <a:off x="5029200" y="1123950"/>
          <a:ext cx="2203450" cy="11049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NOUVEAU DEVIS</a:t>
          </a:r>
        </a:p>
      </xdr:txBody>
    </xdr:sp>
    <xdr:clientData/>
  </xdr:twoCellAnchor>
  <xdr:twoCellAnchor>
    <xdr:from>
      <xdr:col>6</xdr:col>
      <xdr:colOff>571500</xdr:colOff>
      <xdr:row>15</xdr:row>
      <xdr:rowOff>25400</xdr:rowOff>
    </xdr:from>
    <xdr:to>
      <xdr:col>9</xdr:col>
      <xdr:colOff>431800</xdr:colOff>
      <xdr:row>18</xdr:row>
      <xdr:rowOff>12700</xdr:rowOff>
    </xdr:to>
    <xdr:sp macro="[0]!initialise" textlink="">
      <xdr:nvSpPr>
        <xdr:cNvPr id="4" name="Rectangle à coins arrondis 3"/>
        <xdr:cNvSpPr/>
      </xdr:nvSpPr>
      <xdr:spPr>
        <a:xfrm>
          <a:off x="5143500" y="2787650"/>
          <a:ext cx="2146300" cy="5397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INITIALISATION des BASES</a:t>
          </a:r>
        </a:p>
        <a:p>
          <a:pPr algn="ctr"/>
          <a:r>
            <a:rPr lang="fr-FR" sz="1100"/>
            <a:t>(suite aux modifs apportées)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63500</xdr:colOff>
      <xdr:row>1</xdr:row>
      <xdr:rowOff>238125</xdr:rowOff>
    </xdr:from>
    <xdr:to>
      <xdr:col>7</xdr:col>
      <xdr:colOff>1023938</xdr:colOff>
      <xdr:row>5</xdr:row>
      <xdr:rowOff>23812</xdr:rowOff>
    </xdr:to>
    <xdr:sp macro="[0]!Imprime.Imprime" textlink="">
      <xdr:nvSpPr>
        <xdr:cNvPr id="2" name="Cylindre 1"/>
        <xdr:cNvSpPr/>
      </xdr:nvSpPr>
      <xdr:spPr>
        <a:xfrm>
          <a:off x="12557125" y="531813"/>
          <a:ext cx="960438" cy="960437"/>
        </a:xfrm>
        <a:prstGeom prst="can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rgbClr val="FF0000"/>
              </a:solidFill>
            </a:rPr>
            <a:t>Imprimer le devis</a:t>
          </a:r>
        </a:p>
      </xdr:txBody>
    </xdr:sp>
    <xdr:clientData/>
  </xdr:twoCellAnchor>
  <xdr:twoCellAnchor>
    <xdr:from>
      <xdr:col>7</xdr:col>
      <xdr:colOff>63499</xdr:colOff>
      <xdr:row>8</xdr:row>
      <xdr:rowOff>79374</xdr:rowOff>
    </xdr:from>
    <xdr:to>
      <xdr:col>7</xdr:col>
      <xdr:colOff>1190625</xdr:colOff>
      <xdr:row>13</xdr:row>
      <xdr:rowOff>111124</xdr:rowOff>
    </xdr:to>
    <xdr:sp macro="[0]!ImprimePDF" textlink="">
      <xdr:nvSpPr>
        <xdr:cNvPr id="3" name="Cylindre 2"/>
        <xdr:cNvSpPr/>
      </xdr:nvSpPr>
      <xdr:spPr>
        <a:xfrm>
          <a:off x="12557124" y="2317749"/>
          <a:ext cx="1127126" cy="1222375"/>
        </a:xfrm>
        <a:prstGeom prst="can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rgbClr val="FF0000"/>
              </a:solidFill>
            </a:rPr>
            <a:t>Sauvegarder en Format PDF</a:t>
          </a:r>
        </a:p>
      </xdr:txBody>
    </xdr:sp>
    <xdr:clientData/>
  </xdr:twoCellAnchor>
  <xdr:twoCellAnchor>
    <xdr:from>
      <xdr:col>7</xdr:col>
      <xdr:colOff>103188</xdr:colOff>
      <xdr:row>13</xdr:row>
      <xdr:rowOff>134938</xdr:rowOff>
    </xdr:from>
    <xdr:to>
      <xdr:col>7</xdr:col>
      <xdr:colOff>1309688</xdr:colOff>
      <xdr:row>17</xdr:row>
      <xdr:rowOff>230187</xdr:rowOff>
    </xdr:to>
    <xdr:sp macro="[0]!TVA" textlink="">
      <xdr:nvSpPr>
        <xdr:cNvPr id="4" name="Cylindre 3"/>
        <xdr:cNvSpPr/>
      </xdr:nvSpPr>
      <xdr:spPr>
        <a:xfrm>
          <a:off x="12596813" y="3563938"/>
          <a:ext cx="1206500" cy="1214437"/>
        </a:xfrm>
        <a:prstGeom prst="can">
          <a:avLst/>
        </a:prstGeom>
        <a:solidFill>
          <a:schemeClr val="tx2">
            <a:lumMod val="60000"/>
            <a:lumOff val="40000"/>
          </a:schemeClr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>
              <a:solidFill>
                <a:srgbClr val="FF0000"/>
              </a:solidFill>
            </a:rPr>
            <a:t>Changer</a:t>
          </a:r>
        </a:p>
        <a:p>
          <a:pPr algn="ctr"/>
          <a:r>
            <a:rPr lang="fr-FR" sz="1400">
              <a:solidFill>
                <a:srgbClr val="FF0000"/>
              </a:solidFill>
            </a:rPr>
            <a:t>le Taux</a:t>
          </a:r>
        </a:p>
        <a:p>
          <a:pPr algn="ctr"/>
          <a:r>
            <a:rPr lang="fr-FR" sz="1400">
              <a:solidFill>
                <a:srgbClr val="FF0000"/>
              </a:solidFill>
            </a:rPr>
            <a:t>de TVA</a:t>
          </a:r>
        </a:p>
      </xdr:txBody>
    </xdr:sp>
    <xdr:clientData/>
  </xdr:twoCellAnchor>
  <xdr:twoCellAnchor>
    <xdr:from>
      <xdr:col>2</xdr:col>
      <xdr:colOff>341312</xdr:colOff>
      <xdr:row>3</xdr:row>
      <xdr:rowOff>206374</xdr:rowOff>
    </xdr:from>
    <xdr:to>
      <xdr:col>3</xdr:col>
      <xdr:colOff>3532188</xdr:colOff>
      <xdr:row>11</xdr:row>
      <xdr:rowOff>166688</xdr:rowOff>
    </xdr:to>
    <xdr:sp macro="" textlink="">
      <xdr:nvSpPr>
        <xdr:cNvPr id="5" name="ZoneTexte 4"/>
        <xdr:cNvSpPr txBox="1"/>
      </xdr:nvSpPr>
      <xdr:spPr>
        <a:xfrm>
          <a:off x="1365250" y="1087437"/>
          <a:ext cx="4151313" cy="2032001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u="sng"/>
            <a:t>Nouvelle</a:t>
          </a:r>
          <a:r>
            <a:rPr lang="fr-FR" sz="1100" u="sng" baseline="0"/>
            <a:t> version :</a:t>
          </a:r>
        </a:p>
        <a:p>
          <a:r>
            <a:rPr lang="fr-FR" sz="1100"/>
            <a:t>Les Lignes 23 à 53 sont remplies en DOUBLE-CLIQUANT sur les codes de la colonne A de la feuille"Base"  Merci à Feever,cette solution est parfaite. </a:t>
          </a:r>
          <a:r>
            <a:rPr lang="fr-FR" sz="1100" u="sng"/>
            <a:t>On</a:t>
          </a:r>
          <a:r>
            <a:rPr lang="fr-FR" sz="1100" u="sng" baseline="0"/>
            <a:t> fait le choix de tout le matériel  quand on est dans la Base</a:t>
          </a:r>
          <a:r>
            <a:rPr lang="fr-FR" sz="1100" u="none" baseline="0"/>
            <a:t>. Il ne reste plus qu'à saisir la quantité en col B.</a:t>
          </a:r>
          <a:endParaRPr lang="fr-FR" sz="1100" u="none"/>
        </a:p>
        <a:p>
          <a:r>
            <a:rPr lang="fr-FR" sz="1100"/>
            <a:t>Les</a:t>
          </a:r>
          <a:r>
            <a:rPr lang="fr-FR" sz="1100" baseline="0"/>
            <a:t> lignes 55 à 57 pour la Main d'oeuvre se remplissent à l'aide de la liste déroulante de la colonne "Désignation",</a:t>
          </a:r>
        </a:p>
        <a:p>
          <a:r>
            <a:rPr lang="fr-FR" sz="1100" baseline="0"/>
            <a:t>Ajout du N° de devis qui sincrémente en colonne G du Fichier_client à chaque création de nouveaux client. (Ne pas effacer le 0, zéro en cellule G1),</a:t>
          </a:r>
        </a:p>
        <a:p>
          <a:r>
            <a:rPr lang="fr-FR" sz="1100" baseline="0"/>
            <a:t>La Base doit être alimentée avant tout devis.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baseColWidth="10" defaultRowHeight="14.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K72"/>
  <sheetViews>
    <sheetView tabSelected="1" zoomScale="80" zoomScaleNormal="80" workbookViewId="0">
      <selection activeCell="F8" sqref="F8"/>
    </sheetView>
  </sheetViews>
  <sheetFormatPr baseColWidth="10" defaultColWidth="35.1796875" defaultRowHeight="23.25" customHeight="1"/>
  <cols>
    <col min="1" max="1" width="4.26953125" style="1" customWidth="1"/>
    <col min="2" max="2" width="10.36328125" style="1" customWidth="1"/>
    <col min="3" max="3" width="13.7265625" style="1" customWidth="1"/>
    <col min="4" max="4" width="71.1796875" style="1" customWidth="1"/>
    <col min="5" max="5" width="29.81640625" style="37" bestFit="1" customWidth="1"/>
    <col min="6" max="6" width="33" style="37" customWidth="1"/>
    <col min="7" max="7" width="16.6328125" style="37" customWidth="1"/>
    <col min="8" max="9" width="35.1796875" style="1"/>
    <col min="10" max="11" width="0" style="1" hidden="1" customWidth="1"/>
    <col min="12" max="16384" width="35.1796875" style="1"/>
  </cols>
  <sheetData>
    <row r="1" spans="2:11" ht="23.25" customHeight="1">
      <c r="B1" s="91" t="s">
        <v>4</v>
      </c>
      <c r="C1" s="91"/>
      <c r="D1" s="91"/>
      <c r="E1" s="26"/>
      <c r="F1" s="26"/>
      <c r="G1" s="26"/>
      <c r="J1" s="70">
        <v>19.600000000000001</v>
      </c>
      <c r="K1" s="68">
        <f>(100+J1)/100</f>
        <v>1.196</v>
      </c>
    </row>
    <row r="2" spans="2:11" ht="23.25" customHeight="1">
      <c r="B2" s="91"/>
      <c r="C2" s="91"/>
      <c r="D2" s="91"/>
      <c r="E2" s="27"/>
      <c r="F2" s="27"/>
      <c r="G2" s="27"/>
      <c r="J2" s="37"/>
      <c r="K2" s="68"/>
    </row>
    <row r="3" spans="2:11" ht="23.25" customHeight="1">
      <c r="B3" s="8"/>
      <c r="C3" s="8"/>
      <c r="D3" s="8"/>
      <c r="E3" s="26"/>
      <c r="F3" s="26"/>
      <c r="G3" s="26"/>
    </row>
    <row r="4" spans="2:11" ht="23.25" customHeight="1">
      <c r="B4" s="8"/>
      <c r="C4" s="10"/>
      <c r="D4" s="8"/>
      <c r="E4" s="28"/>
      <c r="F4" s="28"/>
      <c r="G4" s="28"/>
    </row>
    <row r="5" spans="2:11" ht="23.25" customHeight="1">
      <c r="B5" s="8"/>
      <c r="C5" s="12"/>
      <c r="D5" s="9"/>
      <c r="E5" s="28"/>
      <c r="F5" s="28"/>
      <c r="G5" s="28"/>
    </row>
    <row r="6" spans="2:11" ht="23.25" customHeight="1">
      <c r="B6" s="11"/>
      <c r="C6" s="11"/>
      <c r="D6" s="11"/>
      <c r="E6" s="28"/>
      <c r="F6" s="28"/>
      <c r="G6" s="28"/>
    </row>
    <row r="7" spans="2:11" s="18" customFormat="1" ht="18.75" customHeight="1">
      <c r="B7" s="92"/>
      <c r="C7" s="92"/>
      <c r="D7" s="41"/>
      <c r="E7" s="42" t="s">
        <v>10</v>
      </c>
      <c r="F7" s="49"/>
      <c r="G7" s="29"/>
    </row>
    <row r="8" spans="2:11" s="18" customFormat="1" ht="18.75" customHeight="1">
      <c r="B8" s="94"/>
      <c r="C8" s="94"/>
      <c r="D8" s="41"/>
      <c r="E8" s="50" t="s">
        <v>0</v>
      </c>
      <c r="F8" s="64" t="s">
        <v>89</v>
      </c>
      <c r="G8" s="30"/>
      <c r="H8" s="58" t="s">
        <v>92</v>
      </c>
    </row>
    <row r="9" spans="2:11" s="18" customFormat="1" ht="18.75" customHeight="1">
      <c r="B9" s="94"/>
      <c r="C9" s="94"/>
      <c r="D9" s="41"/>
      <c r="E9" s="50" t="s">
        <v>1</v>
      </c>
      <c r="F9" s="56" t="str">
        <f>VLOOKUP(Devis!$F$8,f_cl,2,FALSE)</f>
        <v>1 Rue Verte</v>
      </c>
      <c r="G9" s="30"/>
    </row>
    <row r="10" spans="2:11" s="18" customFormat="1" ht="18.75" customHeight="1">
      <c r="B10" s="94"/>
      <c r="C10" s="94"/>
      <c r="D10" s="41"/>
      <c r="E10" s="50"/>
      <c r="F10" s="55"/>
      <c r="G10" s="30"/>
    </row>
    <row r="11" spans="2:11" s="18" customFormat="1" ht="18.75" customHeight="1">
      <c r="B11" s="94"/>
      <c r="C11" s="94"/>
      <c r="D11" s="41"/>
      <c r="E11" s="50" t="s">
        <v>3</v>
      </c>
      <c r="F11" s="56" t="str">
        <f>VLOOKUP(Devis!$F$8,f_cl,3,FALSE) &amp; "-" &amp; VLOOKUP(Devis!$F$8,f_cl,4,FALSE)</f>
        <v>56000-VANNES</v>
      </c>
      <c r="G11" s="30"/>
    </row>
    <row r="12" spans="2:11" s="18" customFormat="1" ht="18.75" customHeight="1">
      <c r="B12" s="94"/>
      <c r="C12" s="94"/>
      <c r="D12" s="41"/>
      <c r="E12" s="50" t="s">
        <v>7</v>
      </c>
      <c r="F12" s="56" t="str">
        <f>VLOOKUP(Devis!$F$8,f_cl,5,FALSE)</f>
        <v>jacques.dupuis@orange.fr</v>
      </c>
      <c r="G12" s="30"/>
    </row>
    <row r="13" spans="2:11" s="18" customFormat="1" ht="18.75" customHeight="1">
      <c r="B13" s="94"/>
      <c r="C13" s="94"/>
      <c r="D13" s="43"/>
      <c r="E13" s="50" t="s">
        <v>2</v>
      </c>
      <c r="F13" s="57" t="str">
        <f>VLOOKUP(Devis!$F$8,f_cl,6,FALSE)</f>
        <v>02 97 03 03 03</v>
      </c>
      <c r="G13" s="30"/>
    </row>
    <row r="14" spans="2:11" s="18" customFormat="1" ht="18.75" customHeight="1">
      <c r="B14" s="95"/>
      <c r="C14" s="95"/>
      <c r="D14" s="41"/>
      <c r="E14" s="28"/>
      <c r="F14" s="28"/>
      <c r="G14" s="30"/>
    </row>
    <row r="15" spans="2:11" ht="23.25" customHeight="1">
      <c r="B15" s="13"/>
      <c r="C15" s="13"/>
      <c r="D15" s="14"/>
      <c r="E15" s="28"/>
      <c r="F15" s="28"/>
      <c r="G15" s="28"/>
    </row>
    <row r="16" spans="2:11" ht="23.25" customHeight="1">
      <c r="B16" s="7"/>
      <c r="C16" s="7"/>
      <c r="D16" s="6"/>
      <c r="E16" s="31"/>
      <c r="F16" s="31"/>
      <c r="G16" s="31"/>
      <c r="H16" s="69" t="s">
        <v>95</v>
      </c>
    </row>
    <row r="17" spans="1:8" ht="23.25" customHeight="1">
      <c r="B17" s="7"/>
      <c r="C17" s="7"/>
      <c r="D17" s="67" t="s">
        <v>69</v>
      </c>
      <c r="E17" s="66">
        <f>VLOOKUP($F$8,f_cl,7,FALSE)</f>
        <v>2</v>
      </c>
      <c r="F17" s="31"/>
      <c r="G17" s="31"/>
    </row>
    <row r="18" spans="1:8" ht="23.25" customHeight="1">
      <c r="B18" s="7"/>
      <c r="C18" s="7"/>
      <c r="D18" s="15" t="s">
        <v>70</v>
      </c>
      <c r="E18" s="51">
        <f ca="1">TODAY()</f>
        <v>41534</v>
      </c>
      <c r="F18" s="31"/>
      <c r="G18" s="31"/>
    </row>
    <row r="19" spans="1:8" ht="23.25" customHeight="1">
      <c r="B19" s="2"/>
      <c r="C19" s="2"/>
      <c r="D19" s="15" t="s">
        <v>65</v>
      </c>
      <c r="E19" s="52">
        <f ca="1">TODAY()+60</f>
        <v>41594</v>
      </c>
      <c r="F19" s="31"/>
      <c r="G19" s="31"/>
      <c r="H19" s="59" t="s">
        <v>93</v>
      </c>
    </row>
    <row r="20" spans="1:8" ht="23.25" customHeight="1">
      <c r="B20" s="4"/>
      <c r="C20" s="5"/>
      <c r="D20" s="5"/>
      <c r="E20" s="32"/>
      <c r="F20" s="32"/>
      <c r="G20" s="32"/>
    </row>
    <row r="21" spans="1:8" ht="23.25" customHeight="1">
      <c r="A21" s="83" t="s">
        <v>73</v>
      </c>
      <c r="B21" s="96" t="s">
        <v>12</v>
      </c>
      <c r="C21" s="97" t="s">
        <v>8</v>
      </c>
      <c r="D21" s="97"/>
      <c r="E21" s="93" t="s">
        <v>13</v>
      </c>
      <c r="F21" s="93" t="s">
        <v>14</v>
      </c>
      <c r="G21" s="93" t="s">
        <v>15</v>
      </c>
    </row>
    <row r="22" spans="1:8" ht="23.25" customHeight="1">
      <c r="A22" s="83"/>
      <c r="B22" s="96"/>
      <c r="C22" s="97"/>
      <c r="D22" s="97"/>
      <c r="E22" s="93"/>
      <c r="F22" s="93"/>
      <c r="G22" s="93"/>
    </row>
    <row r="23" spans="1:8" ht="23.25" customHeight="1">
      <c r="A23" s="78" t="s">
        <v>74</v>
      </c>
      <c r="B23" s="71">
        <v>1</v>
      </c>
      <c r="C23" s="82" t="str">
        <f t="shared" ref="C23:C53" ca="1" si="0">IF($A23="","",(INDEX(Base1,MATCH($A23,Base2,0),3)))</f>
        <v>Coffret Galéo13 3R 39MOD</v>
      </c>
      <c r="D23" s="82"/>
      <c r="E23" s="33">
        <f t="shared" ref="E23:E53" ca="1" si="1">IF($A23="","",(INDEX(Base1,MATCH($A23,Base2,0),6)))</f>
        <v>57.744</v>
      </c>
      <c r="F23" s="33">
        <f ca="1">IF(C23="","",E23*B23)</f>
        <v>57.744</v>
      </c>
      <c r="G23" s="53">
        <f ca="1">IF(C23="","",F23*$K$1)</f>
        <v>69.061824000000001</v>
      </c>
      <c r="H23" s="59" t="s">
        <v>94</v>
      </c>
    </row>
    <row r="24" spans="1:8" ht="23.25" customHeight="1">
      <c r="A24" s="78" t="s">
        <v>75</v>
      </c>
      <c r="B24" s="71">
        <v>1</v>
      </c>
      <c r="C24" s="82" t="str">
        <f t="shared" ca="1" si="0"/>
        <v>Inter Dif FH202S AC-40/0,03</v>
      </c>
      <c r="D24" s="82"/>
      <c r="E24" s="33">
        <f t="shared" ca="1" si="1"/>
        <v>42.875999999999998</v>
      </c>
      <c r="F24" s="33">
        <f t="shared" ref="F24:F31" ca="1" si="2">IF(C24="","",E24*B24)</f>
        <v>42.875999999999998</v>
      </c>
      <c r="G24" s="53">
        <f t="shared" ref="G24:G31" ca="1" si="3">IF(C24="","",F24*$K$1)</f>
        <v>51.279695999999994</v>
      </c>
    </row>
    <row r="25" spans="1:8" ht="23.25" customHeight="1">
      <c r="A25" s="78" t="s">
        <v>76</v>
      </c>
      <c r="B25" s="71">
        <v>1</v>
      </c>
      <c r="C25" s="82" t="str">
        <f t="shared" ca="1" si="0"/>
        <v>Peigne ID+11 SN201 (N+P+Capot)</v>
      </c>
      <c r="D25" s="82"/>
      <c r="E25" s="33">
        <f t="shared" ca="1" si="1"/>
        <v>9.24</v>
      </c>
      <c r="F25" s="33">
        <f t="shared" ca="1" si="2"/>
        <v>9.24</v>
      </c>
      <c r="G25" s="53">
        <f t="shared" ca="1" si="3"/>
        <v>11.05104</v>
      </c>
    </row>
    <row r="26" spans="1:8" ht="23.25" customHeight="1">
      <c r="A26" s="78" t="s">
        <v>77</v>
      </c>
      <c r="B26" s="71">
        <v>1</v>
      </c>
      <c r="C26" s="82" t="str">
        <f t="shared" ca="1" si="0"/>
        <v>Inter 4P EP204 32A G</v>
      </c>
      <c r="D26" s="82"/>
      <c r="E26" s="33">
        <f t="shared" ca="1" si="1"/>
        <v>62.064</v>
      </c>
      <c r="F26" s="33">
        <f t="shared" ca="1" si="2"/>
        <v>62.064</v>
      </c>
      <c r="G26" s="53">
        <f t="shared" ca="1" si="3"/>
        <v>74.228543999999999</v>
      </c>
    </row>
    <row r="27" spans="1:8" ht="23.25" customHeight="1">
      <c r="A27" s="78" t="s">
        <v>78</v>
      </c>
      <c r="B27" s="71">
        <v>1</v>
      </c>
      <c r="C27" s="82" t="str">
        <f t="shared" ca="1" si="0"/>
        <v>Odace Prise de courant 2P+T blanc, à vis</v>
      </c>
      <c r="D27" s="82"/>
      <c r="E27" s="33">
        <f t="shared" ca="1" si="1"/>
        <v>3.6531000000000002</v>
      </c>
      <c r="F27" s="33">
        <f t="shared" ca="1" si="2"/>
        <v>3.6531000000000002</v>
      </c>
      <c r="G27" s="53">
        <f t="shared" ca="1" si="3"/>
        <v>4.3691076000000004</v>
      </c>
    </row>
    <row r="28" spans="1:8" ht="23.25" customHeight="1">
      <c r="A28" s="78" t="s">
        <v>82</v>
      </c>
      <c r="B28" s="71">
        <v>1</v>
      </c>
      <c r="C28" s="82" t="str">
        <f t="shared" ca="1" si="0"/>
        <v>Odace Va et vient blanc, 10A, à vis</v>
      </c>
      <c r="D28" s="82"/>
      <c r="E28" s="33">
        <f t="shared" ca="1" si="1"/>
        <v>3.5423999999999998</v>
      </c>
      <c r="F28" s="33">
        <f t="shared" ca="1" si="2"/>
        <v>3.5423999999999998</v>
      </c>
      <c r="G28" s="53">
        <f t="shared" ca="1" si="3"/>
        <v>4.2367103999999998</v>
      </c>
    </row>
    <row r="29" spans="1:8" ht="23.25" customHeight="1">
      <c r="A29" s="78" t="s">
        <v>91</v>
      </c>
      <c r="B29" s="71">
        <v>1</v>
      </c>
      <c r="C29" s="82" t="str">
        <f t="shared" ca="1" si="0"/>
        <v>Odace Double Va et vient blanc, à vis</v>
      </c>
      <c r="D29" s="82"/>
      <c r="E29" s="33">
        <f t="shared" ca="1" si="1"/>
        <v>9.0036000000000005</v>
      </c>
      <c r="F29" s="33">
        <f t="shared" ca="1" si="2"/>
        <v>9.0036000000000005</v>
      </c>
      <c r="G29" s="53">
        <f t="shared" ca="1" si="3"/>
        <v>10.7683056</v>
      </c>
    </row>
    <row r="30" spans="1:8" ht="23.25" customHeight="1">
      <c r="A30" s="78" t="s">
        <v>83</v>
      </c>
      <c r="B30" s="71">
        <v>1</v>
      </c>
      <c r="C30" s="82" t="str">
        <f t="shared" ca="1" si="0"/>
        <v>Odace Poussoir Blanc, 10A, à vis</v>
      </c>
      <c r="D30" s="82"/>
      <c r="E30" s="33">
        <f t="shared" ca="1" si="1"/>
        <v>6.2115</v>
      </c>
      <c r="F30" s="33">
        <f t="shared" ca="1" si="2"/>
        <v>6.2115</v>
      </c>
      <c r="G30" s="53">
        <f t="shared" ca="1" si="3"/>
        <v>7.4289540000000001</v>
      </c>
    </row>
    <row r="31" spans="1:8" ht="23.25" customHeight="1">
      <c r="A31" s="78" t="s">
        <v>84</v>
      </c>
      <c r="B31" s="71">
        <v>1</v>
      </c>
      <c r="C31" s="82" t="str">
        <f t="shared" ca="1" si="0"/>
        <v>Odace Prise TV blanc, à vis</v>
      </c>
      <c r="D31" s="82"/>
      <c r="E31" s="33">
        <f t="shared" ca="1" si="1"/>
        <v>7.1586000000000007</v>
      </c>
      <c r="F31" s="33">
        <f t="shared" ca="1" si="2"/>
        <v>7.1586000000000007</v>
      </c>
      <c r="G31" s="53">
        <f t="shared" ca="1" si="3"/>
        <v>8.5616856000000006</v>
      </c>
    </row>
    <row r="32" spans="1:8" ht="23.25" customHeight="1">
      <c r="A32" s="79" t="s">
        <v>85</v>
      </c>
      <c r="B32" s="71">
        <v>1</v>
      </c>
      <c r="C32" s="82" t="str">
        <f t="shared" ca="1" si="0"/>
        <v>Odace Prise RJ45 blanc, Grade , à vis</v>
      </c>
      <c r="D32" s="82"/>
      <c r="E32" s="33">
        <f t="shared" ca="1" si="1"/>
        <v>9.5816999999999997</v>
      </c>
      <c r="F32" s="33">
        <f ca="1">IF(C32="","",E32*B32)</f>
        <v>9.5816999999999997</v>
      </c>
      <c r="G32" s="53">
        <f ca="1">IF(C32="","",F32*$K$1)</f>
        <v>11.459713199999999</v>
      </c>
    </row>
    <row r="33" spans="1:7" ht="23.25" customHeight="1">
      <c r="A33" s="79" t="s">
        <v>86</v>
      </c>
      <c r="B33" s="71">
        <v>1</v>
      </c>
      <c r="C33" s="82" t="str">
        <f t="shared" ca="1" si="0"/>
        <v>Odace styl, Plaque blanc 1 poste</v>
      </c>
      <c r="D33" s="82"/>
      <c r="E33" s="33">
        <f t="shared" ca="1" si="1"/>
        <v>1.1193</v>
      </c>
      <c r="F33" s="33">
        <f ca="1">IF(C33="","",E33*B33)</f>
        <v>1.1193</v>
      </c>
      <c r="G33" s="53">
        <f t="shared" ref="G33:G53" ca="1" si="4">IF(C33="","",F33*$K$1)</f>
        <v>1.3386828</v>
      </c>
    </row>
    <row r="34" spans="1:7" ht="23.25" customHeight="1">
      <c r="A34" s="79"/>
      <c r="B34" s="71"/>
      <c r="C34" s="82" t="str">
        <f t="shared" si="0"/>
        <v/>
      </c>
      <c r="D34" s="82"/>
      <c r="E34" s="33" t="str">
        <f t="shared" si="1"/>
        <v/>
      </c>
      <c r="F34" s="33" t="str">
        <f t="shared" ref="F34:F36" si="5">IF(C34="","",E34*B34)</f>
        <v/>
      </c>
      <c r="G34" s="53" t="str">
        <f t="shared" si="4"/>
        <v/>
      </c>
    </row>
    <row r="35" spans="1:7" ht="23.25" customHeight="1">
      <c r="A35" s="79"/>
      <c r="B35" s="71"/>
      <c r="C35" s="82" t="str">
        <f t="shared" si="0"/>
        <v/>
      </c>
      <c r="D35" s="82"/>
      <c r="E35" s="33" t="str">
        <f t="shared" si="1"/>
        <v/>
      </c>
      <c r="F35" s="33" t="str">
        <f t="shared" si="5"/>
        <v/>
      </c>
      <c r="G35" s="53" t="str">
        <f t="shared" si="4"/>
        <v/>
      </c>
    </row>
    <row r="36" spans="1:7" ht="23.25" customHeight="1">
      <c r="A36" s="79"/>
      <c r="B36" s="71"/>
      <c r="C36" s="82" t="str">
        <f t="shared" si="0"/>
        <v/>
      </c>
      <c r="D36" s="82"/>
      <c r="E36" s="33" t="str">
        <f t="shared" si="1"/>
        <v/>
      </c>
      <c r="F36" s="33" t="str">
        <f t="shared" si="5"/>
        <v/>
      </c>
      <c r="G36" s="53" t="str">
        <f t="shared" si="4"/>
        <v/>
      </c>
    </row>
    <row r="37" spans="1:7" ht="23.25" customHeight="1">
      <c r="A37" s="79"/>
      <c r="B37" s="71"/>
      <c r="C37" s="82" t="str">
        <f t="shared" si="0"/>
        <v/>
      </c>
      <c r="D37" s="82"/>
      <c r="E37" s="33" t="str">
        <f t="shared" si="1"/>
        <v/>
      </c>
      <c r="F37" s="33" t="str">
        <f t="shared" ref="F37:F42" si="6">IF(C37="","",E37*B37)</f>
        <v/>
      </c>
      <c r="G37" s="53" t="str">
        <f t="shared" si="4"/>
        <v/>
      </c>
    </row>
    <row r="38" spans="1:7" ht="23.25" customHeight="1">
      <c r="A38" s="79"/>
      <c r="B38" s="71"/>
      <c r="C38" s="82" t="str">
        <f t="shared" si="0"/>
        <v/>
      </c>
      <c r="D38" s="82"/>
      <c r="E38" s="33" t="str">
        <f t="shared" si="1"/>
        <v/>
      </c>
      <c r="F38" s="33" t="str">
        <f t="shared" si="6"/>
        <v/>
      </c>
      <c r="G38" s="53" t="str">
        <f t="shared" si="4"/>
        <v/>
      </c>
    </row>
    <row r="39" spans="1:7" ht="23.25" customHeight="1">
      <c r="A39" s="79"/>
      <c r="B39" s="71"/>
      <c r="C39" s="82" t="str">
        <f t="shared" si="0"/>
        <v/>
      </c>
      <c r="D39" s="82"/>
      <c r="E39" s="33" t="str">
        <f t="shared" si="1"/>
        <v/>
      </c>
      <c r="F39" s="33" t="str">
        <f t="shared" si="6"/>
        <v/>
      </c>
      <c r="G39" s="53" t="str">
        <f t="shared" si="4"/>
        <v/>
      </c>
    </row>
    <row r="40" spans="1:7" ht="23.25" customHeight="1">
      <c r="A40" s="80"/>
      <c r="B40" s="71"/>
      <c r="C40" s="82" t="str">
        <f t="shared" si="0"/>
        <v/>
      </c>
      <c r="D40" s="82"/>
      <c r="E40" s="33" t="str">
        <f t="shared" si="1"/>
        <v/>
      </c>
      <c r="F40" s="33" t="str">
        <f t="shared" si="6"/>
        <v/>
      </c>
      <c r="G40" s="53" t="str">
        <f t="shared" si="4"/>
        <v/>
      </c>
    </row>
    <row r="41" spans="1:7" ht="23.25" customHeight="1">
      <c r="A41" s="79"/>
      <c r="B41" s="71"/>
      <c r="C41" s="82" t="str">
        <f t="shared" si="0"/>
        <v/>
      </c>
      <c r="D41" s="82"/>
      <c r="E41" s="33" t="str">
        <f t="shared" si="1"/>
        <v/>
      </c>
      <c r="F41" s="33" t="str">
        <f t="shared" si="6"/>
        <v/>
      </c>
      <c r="G41" s="53" t="str">
        <f t="shared" si="4"/>
        <v/>
      </c>
    </row>
    <row r="42" spans="1:7" ht="23.25" customHeight="1">
      <c r="A42" s="79"/>
      <c r="B42" s="71"/>
      <c r="C42" s="82" t="str">
        <f t="shared" si="0"/>
        <v/>
      </c>
      <c r="D42" s="82"/>
      <c r="E42" s="33" t="str">
        <f t="shared" si="1"/>
        <v/>
      </c>
      <c r="F42" s="33" t="str">
        <f t="shared" si="6"/>
        <v/>
      </c>
      <c r="G42" s="53" t="str">
        <f t="shared" si="4"/>
        <v/>
      </c>
    </row>
    <row r="43" spans="1:7" ht="23.25" customHeight="1">
      <c r="A43" s="79"/>
      <c r="B43" s="71"/>
      <c r="C43" s="82" t="str">
        <f t="shared" si="0"/>
        <v/>
      </c>
      <c r="D43" s="82"/>
      <c r="E43" s="33" t="str">
        <f t="shared" si="1"/>
        <v/>
      </c>
      <c r="F43" s="33" t="str">
        <f t="shared" ref="F43:F45" si="7">IF(C43="","",E43*B43)</f>
        <v/>
      </c>
      <c r="G43" s="53" t="str">
        <f t="shared" si="4"/>
        <v/>
      </c>
    </row>
    <row r="44" spans="1:7" ht="23.25" customHeight="1">
      <c r="A44" s="79"/>
      <c r="B44" s="71"/>
      <c r="C44" s="82" t="str">
        <f t="shared" si="0"/>
        <v/>
      </c>
      <c r="D44" s="82"/>
      <c r="E44" s="33" t="str">
        <f t="shared" si="1"/>
        <v/>
      </c>
      <c r="F44" s="33" t="str">
        <f t="shared" si="7"/>
        <v/>
      </c>
      <c r="G44" s="53" t="str">
        <f t="shared" si="4"/>
        <v/>
      </c>
    </row>
    <row r="45" spans="1:7" ht="23.25" customHeight="1">
      <c r="A45" s="79"/>
      <c r="B45" s="71"/>
      <c r="C45" s="82" t="str">
        <f t="shared" si="0"/>
        <v/>
      </c>
      <c r="D45" s="82"/>
      <c r="E45" s="33" t="str">
        <f t="shared" si="1"/>
        <v/>
      </c>
      <c r="F45" s="33" t="str">
        <f t="shared" si="7"/>
        <v/>
      </c>
      <c r="G45" s="53" t="str">
        <f t="shared" si="4"/>
        <v/>
      </c>
    </row>
    <row r="46" spans="1:7" ht="23.25" customHeight="1">
      <c r="A46" s="79"/>
      <c r="B46" s="71"/>
      <c r="C46" s="82" t="str">
        <f t="shared" si="0"/>
        <v/>
      </c>
      <c r="D46" s="82"/>
      <c r="E46" s="33" t="str">
        <f t="shared" si="1"/>
        <v/>
      </c>
      <c r="F46" s="33" t="str">
        <f t="shared" ref="F46:F53" si="8">IF(C46="","",E46*B46)</f>
        <v/>
      </c>
      <c r="G46" s="53" t="str">
        <f t="shared" si="4"/>
        <v/>
      </c>
    </row>
    <row r="47" spans="1:7" ht="23.25" customHeight="1">
      <c r="A47" s="79"/>
      <c r="B47" s="71"/>
      <c r="C47" s="82" t="str">
        <f t="shared" si="0"/>
        <v/>
      </c>
      <c r="D47" s="82"/>
      <c r="E47" s="33" t="str">
        <f t="shared" si="1"/>
        <v/>
      </c>
      <c r="F47" s="33" t="str">
        <f t="shared" si="8"/>
        <v/>
      </c>
      <c r="G47" s="53" t="str">
        <f t="shared" si="4"/>
        <v/>
      </c>
    </row>
    <row r="48" spans="1:7" ht="23.25" customHeight="1">
      <c r="A48" s="79"/>
      <c r="B48" s="71"/>
      <c r="C48" s="82" t="str">
        <f t="shared" si="0"/>
        <v/>
      </c>
      <c r="D48" s="82"/>
      <c r="E48" s="33" t="str">
        <f t="shared" si="1"/>
        <v/>
      </c>
      <c r="F48" s="33" t="str">
        <f t="shared" si="8"/>
        <v/>
      </c>
      <c r="G48" s="53" t="str">
        <f t="shared" si="4"/>
        <v/>
      </c>
    </row>
    <row r="49" spans="1:8" ht="23.25" customHeight="1">
      <c r="A49" s="79"/>
      <c r="B49" s="71"/>
      <c r="C49" s="82" t="str">
        <f t="shared" si="0"/>
        <v/>
      </c>
      <c r="D49" s="82"/>
      <c r="E49" s="33" t="str">
        <f t="shared" si="1"/>
        <v/>
      </c>
      <c r="F49" s="33" t="str">
        <f t="shared" si="8"/>
        <v/>
      </c>
      <c r="G49" s="53" t="str">
        <f t="shared" si="4"/>
        <v/>
      </c>
    </row>
    <row r="50" spans="1:8" ht="23.25" customHeight="1">
      <c r="A50" s="79"/>
      <c r="B50" s="71"/>
      <c r="C50" s="82" t="str">
        <f t="shared" si="0"/>
        <v/>
      </c>
      <c r="D50" s="82"/>
      <c r="E50" s="33" t="str">
        <f t="shared" si="1"/>
        <v/>
      </c>
      <c r="F50" s="33" t="str">
        <f t="shared" si="8"/>
        <v/>
      </c>
      <c r="G50" s="53" t="str">
        <f t="shared" si="4"/>
        <v/>
      </c>
    </row>
    <row r="51" spans="1:8" ht="23.25" customHeight="1">
      <c r="A51" s="79"/>
      <c r="B51" s="71"/>
      <c r="C51" s="82" t="str">
        <f t="shared" si="0"/>
        <v/>
      </c>
      <c r="D51" s="82"/>
      <c r="E51" s="33" t="str">
        <f t="shared" si="1"/>
        <v/>
      </c>
      <c r="F51" s="33" t="str">
        <f t="shared" si="8"/>
        <v/>
      </c>
      <c r="G51" s="53" t="str">
        <f t="shared" si="4"/>
        <v/>
      </c>
    </row>
    <row r="52" spans="1:8" ht="23.25" customHeight="1">
      <c r="A52" s="79"/>
      <c r="B52" s="71"/>
      <c r="C52" s="82" t="str">
        <f t="shared" si="0"/>
        <v/>
      </c>
      <c r="D52" s="82"/>
      <c r="E52" s="33" t="str">
        <f t="shared" si="1"/>
        <v/>
      </c>
      <c r="F52" s="33" t="str">
        <f t="shared" si="8"/>
        <v/>
      </c>
      <c r="G52" s="53" t="str">
        <f t="shared" si="4"/>
        <v/>
      </c>
    </row>
    <row r="53" spans="1:8" ht="23.25" customHeight="1" thickBot="1">
      <c r="A53" s="81"/>
      <c r="B53" s="72"/>
      <c r="C53" s="82" t="str">
        <f t="shared" si="0"/>
        <v/>
      </c>
      <c r="D53" s="82"/>
      <c r="E53" s="33" t="str">
        <f t="shared" si="1"/>
        <v/>
      </c>
      <c r="F53" s="40" t="str">
        <f t="shared" si="8"/>
        <v/>
      </c>
      <c r="G53" s="53" t="str">
        <f t="shared" si="4"/>
        <v/>
      </c>
    </row>
    <row r="54" spans="1:8" ht="23.25" customHeight="1" thickTop="1">
      <c r="A54" s="74"/>
      <c r="B54" s="19" t="s">
        <v>12</v>
      </c>
      <c r="C54" s="90" t="s">
        <v>81</v>
      </c>
      <c r="D54" s="90"/>
      <c r="E54" s="34" t="s">
        <v>13</v>
      </c>
      <c r="F54" s="34" t="s">
        <v>14</v>
      </c>
      <c r="G54" s="54" t="s">
        <v>15</v>
      </c>
    </row>
    <row r="55" spans="1:8" ht="23.25" customHeight="1">
      <c r="A55" s="73"/>
      <c r="B55" s="63">
        <v>2</v>
      </c>
      <c r="C55" s="85" t="s">
        <v>66</v>
      </c>
      <c r="D55" s="85"/>
      <c r="E55" s="33">
        <f>IF(C55="","",VLOOKUP(C55,BD_MO,2,FALSE))</f>
        <v>35</v>
      </c>
      <c r="F55" s="33">
        <f>IF(C55="","",B55*E55)</f>
        <v>70</v>
      </c>
      <c r="G55" s="53">
        <f>IF(C55="","",F55*$K$1)</f>
        <v>83.72</v>
      </c>
      <c r="H55" s="59" t="s">
        <v>80</v>
      </c>
    </row>
    <row r="56" spans="1:8" ht="23.25" customHeight="1">
      <c r="A56" s="73"/>
      <c r="B56" s="63">
        <v>10</v>
      </c>
      <c r="C56" s="85" t="s">
        <v>51</v>
      </c>
      <c r="D56" s="85"/>
      <c r="E56" s="33">
        <f>IF(C56="","",VLOOKUP(C56,BD_MO,2,FALSE))</f>
        <v>35</v>
      </c>
      <c r="F56" s="33">
        <f t="shared" ref="F56:F57" si="9">IF(C56="","",B56*E56)</f>
        <v>350</v>
      </c>
      <c r="G56" s="53">
        <f t="shared" ref="G56:G57" si="10">IF(C56="","",F56*$K$1)</f>
        <v>418.59999999999997</v>
      </c>
      <c r="H56" s="59" t="s">
        <v>67</v>
      </c>
    </row>
    <row r="57" spans="1:8" ht="23.25" customHeight="1">
      <c r="A57" s="73"/>
      <c r="B57" s="63"/>
      <c r="C57" s="85"/>
      <c r="D57" s="85"/>
      <c r="E57" s="33" t="str">
        <f>IF(C57="","",VLOOKUP(C57,BD_MO,2,FALSE))</f>
        <v/>
      </c>
      <c r="F57" s="33" t="str">
        <f t="shared" si="9"/>
        <v/>
      </c>
      <c r="G57" s="53" t="str">
        <f t="shared" si="10"/>
        <v/>
      </c>
    </row>
    <row r="58" spans="1:8" ht="9" customHeight="1">
      <c r="B58" s="16"/>
      <c r="C58" s="84"/>
      <c r="D58" s="84"/>
      <c r="E58" s="35"/>
      <c r="F58" s="35"/>
      <c r="G58" s="35"/>
    </row>
    <row r="59" spans="1:8" ht="19.5" customHeight="1">
      <c r="B59" s="17"/>
      <c r="C59" s="17"/>
      <c r="D59" s="17"/>
      <c r="E59" s="36"/>
      <c r="F59" s="38" t="s">
        <v>5</v>
      </c>
      <c r="G59" s="36">
        <f ca="1">SUM(F23:F53)+SUM(F55:F57)</f>
        <v>632.19420000000002</v>
      </c>
    </row>
    <row r="60" spans="1:8" ht="19.5" customHeight="1">
      <c r="B60" s="17"/>
      <c r="C60" s="17"/>
      <c r="D60" s="17"/>
      <c r="E60" s="36"/>
      <c r="F60" s="39" t="str">
        <f>"TVA (" &amp; J1 &amp;"%)"</f>
        <v>TVA (19,6%)</v>
      </c>
      <c r="G60" s="36">
        <f ca="1">G59*$J$1/100</f>
        <v>123.91006320000002</v>
      </c>
      <c r="H60" s="59" t="s">
        <v>71</v>
      </c>
    </row>
    <row r="61" spans="1:8" ht="24.75" customHeight="1">
      <c r="B61" s="17"/>
      <c r="C61" s="17"/>
      <c r="D61" s="17"/>
      <c r="E61" s="36"/>
      <c r="F61" s="38" t="s">
        <v>6</v>
      </c>
      <c r="G61" s="36">
        <f ca="1">SUM(G23:G53)+SUM(G55:G57)</f>
        <v>756.10426319999988</v>
      </c>
      <c r="H61" s="59" t="s">
        <v>72</v>
      </c>
    </row>
    <row r="62" spans="1:8" ht="19.5" customHeight="1">
      <c r="B62" s="17"/>
      <c r="C62" s="17"/>
      <c r="D62" s="17"/>
      <c r="E62" s="36"/>
      <c r="F62" s="36"/>
      <c r="G62" s="36"/>
    </row>
    <row r="63" spans="1:8" ht="19.5" customHeight="1">
      <c r="B63" s="3"/>
      <c r="C63" s="3"/>
      <c r="D63" s="3"/>
      <c r="E63" s="31"/>
      <c r="F63" s="31"/>
      <c r="G63" s="31"/>
    </row>
    <row r="64" spans="1:8" ht="19.5" customHeight="1">
      <c r="B64" s="86" t="s">
        <v>11</v>
      </c>
      <c r="C64" s="86"/>
      <c r="D64" s="86"/>
      <c r="E64" s="86"/>
      <c r="F64" s="86"/>
      <c r="G64" s="86"/>
    </row>
    <row r="65" spans="2:7" ht="23.25" customHeight="1">
      <c r="B65" s="86"/>
      <c r="C65" s="86"/>
      <c r="D65" s="86"/>
      <c r="E65" s="86"/>
      <c r="F65" s="86"/>
      <c r="G65" s="86"/>
    </row>
    <row r="66" spans="2:7" ht="23.25" customHeight="1">
      <c r="B66" s="86"/>
      <c r="C66" s="86"/>
      <c r="D66" s="86"/>
      <c r="E66" s="86"/>
      <c r="F66" s="86"/>
      <c r="G66" s="86"/>
    </row>
    <row r="67" spans="2:7" ht="23.25" customHeight="1">
      <c r="B67" s="86"/>
      <c r="C67" s="86"/>
      <c r="D67" s="86"/>
      <c r="E67" s="86"/>
      <c r="F67" s="86"/>
      <c r="G67" s="86"/>
    </row>
    <row r="68" spans="2:7" ht="23.25" customHeight="1">
      <c r="B68" s="86"/>
      <c r="C68" s="86"/>
      <c r="D68" s="86"/>
      <c r="E68" s="86"/>
      <c r="F68" s="86"/>
      <c r="G68" s="86"/>
    </row>
    <row r="69" spans="2:7" ht="23.25" customHeight="1" thickBot="1">
      <c r="B69" s="86"/>
      <c r="C69" s="86"/>
      <c r="D69" s="86"/>
      <c r="E69" s="86"/>
      <c r="F69" s="86"/>
      <c r="G69" s="86"/>
    </row>
    <row r="70" spans="2:7" ht="23.25" customHeight="1">
      <c r="B70" s="87" t="s">
        <v>9</v>
      </c>
      <c r="C70" s="88"/>
      <c r="D70" s="88"/>
      <c r="E70" s="88"/>
      <c r="F70" s="88"/>
      <c r="G70" s="88"/>
    </row>
    <row r="71" spans="2:7" ht="23.25" customHeight="1">
      <c r="B71" s="89"/>
      <c r="C71" s="89"/>
      <c r="D71" s="89"/>
      <c r="E71" s="89"/>
      <c r="F71" s="89"/>
      <c r="G71" s="89"/>
    </row>
    <row r="72" spans="2:7" ht="23.25" customHeight="1">
      <c r="B72" s="89"/>
      <c r="C72" s="89"/>
      <c r="D72" s="89"/>
      <c r="E72" s="89"/>
      <c r="F72" s="89"/>
      <c r="G72" s="89"/>
    </row>
  </sheetData>
  <sheetProtection sheet="1" objects="1" scenarios="1" selectLockedCells="1"/>
  <mergeCells count="53">
    <mergeCell ref="C32:D32"/>
    <mergeCell ref="C41:D41"/>
    <mergeCell ref="C34:D34"/>
    <mergeCell ref="C35:D35"/>
    <mergeCell ref="C36:D36"/>
    <mergeCell ref="C33:D33"/>
    <mergeCell ref="C37:D37"/>
    <mergeCell ref="C38:D38"/>
    <mergeCell ref="C39:D39"/>
    <mergeCell ref="C40:D40"/>
    <mergeCell ref="B1:D2"/>
    <mergeCell ref="B7:C7"/>
    <mergeCell ref="F21:F22"/>
    <mergeCell ref="G21:G22"/>
    <mergeCell ref="B10:C10"/>
    <mergeCell ref="B11:C11"/>
    <mergeCell ref="B12:C12"/>
    <mergeCell ref="B13:C13"/>
    <mergeCell ref="B14:C14"/>
    <mergeCell ref="B21:B22"/>
    <mergeCell ref="C21:D22"/>
    <mergeCell ref="E21:E22"/>
    <mergeCell ref="B8:C8"/>
    <mergeCell ref="B9:C9"/>
    <mergeCell ref="C42:D42"/>
    <mergeCell ref="C46:D46"/>
    <mergeCell ref="C53:D53"/>
    <mergeCell ref="C48:D48"/>
    <mergeCell ref="C50:D50"/>
    <mergeCell ref="C51:D51"/>
    <mergeCell ref="C52:D52"/>
    <mergeCell ref="C49:D49"/>
    <mergeCell ref="C47:D47"/>
    <mergeCell ref="C43:D43"/>
    <mergeCell ref="C44:D44"/>
    <mergeCell ref="C45:D45"/>
    <mergeCell ref="C58:D58"/>
    <mergeCell ref="C56:D56"/>
    <mergeCell ref="B64:G69"/>
    <mergeCell ref="B70:G72"/>
    <mergeCell ref="C54:D54"/>
    <mergeCell ref="C55:D55"/>
    <mergeCell ref="C57:D57"/>
    <mergeCell ref="C28:D28"/>
    <mergeCell ref="C29:D29"/>
    <mergeCell ref="C30:D30"/>
    <mergeCell ref="C31:D31"/>
    <mergeCell ref="A21:A22"/>
    <mergeCell ref="C24:D24"/>
    <mergeCell ref="C25:D25"/>
    <mergeCell ref="C26:D26"/>
    <mergeCell ref="C27:D27"/>
    <mergeCell ref="C23:D23"/>
  </mergeCells>
  <conditionalFormatting sqref="B70 B64">
    <cfRule type="cellIs" dxfId="0" priority="2" stopIfTrue="1" operator="equal">
      <formula>#REF!</formula>
    </cfRule>
  </conditionalFormatting>
  <dataValidations count="2">
    <dataValidation type="list" allowBlank="1" showInputMessage="1" showErrorMessage="1" sqref="F8">
      <formula1>client</formula1>
    </dataValidation>
    <dataValidation type="list" allowBlank="1" showInputMessage="1" showErrorMessage="1" sqref="C55:D57">
      <formula1>MO</formula1>
    </dataValidation>
  </dataValidations>
  <pageMargins left="0.53" right="0.4" top="0.75" bottom="0.75" header="0.3" footer="0.3"/>
  <pageSetup paperSize="9" scale="46" orientation="portrait" r:id="rId1"/>
  <headerFooter>
    <oddHeader>&amp;LNOM de la SOCIETE (ou LOGO)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F107"/>
  <sheetViews>
    <sheetView topLeftCell="A4" workbookViewId="0">
      <selection activeCell="I20" sqref="I20"/>
    </sheetView>
  </sheetViews>
  <sheetFormatPr baseColWidth="10" defaultRowHeight="14.5"/>
  <cols>
    <col min="1" max="1" width="5.453125" customWidth="1"/>
    <col min="2" max="2" width="16.453125" customWidth="1"/>
    <col min="3" max="3" width="42" customWidth="1"/>
    <col min="4" max="4" width="10.90625" style="48"/>
    <col min="5" max="5" width="12.1796875" customWidth="1"/>
    <col min="6" max="6" width="14.08984375" style="48" customWidth="1"/>
  </cols>
  <sheetData>
    <row r="1" spans="1:6" ht="15" thickBot="1">
      <c r="B1" s="98" t="s">
        <v>59</v>
      </c>
      <c r="C1" s="98"/>
      <c r="D1" s="98"/>
      <c r="E1" s="98"/>
      <c r="F1" s="98"/>
    </row>
    <row r="2" spans="1:6">
      <c r="A2" s="21" t="s">
        <v>79</v>
      </c>
      <c r="B2" s="21" t="s">
        <v>16</v>
      </c>
      <c r="C2" s="21" t="s">
        <v>8</v>
      </c>
      <c r="D2" s="60" t="s">
        <v>13</v>
      </c>
      <c r="E2" s="22" t="s">
        <v>18</v>
      </c>
      <c r="F2" s="45" t="s">
        <v>17</v>
      </c>
    </row>
    <row r="3" spans="1:6">
      <c r="A3" t="str">
        <f t="shared" ref="A3:A65" si="0">CONCATENATE("c",ROW())</f>
        <v>c3</v>
      </c>
      <c r="B3" s="20" t="s">
        <v>19</v>
      </c>
      <c r="C3" s="20" t="s">
        <v>20</v>
      </c>
      <c r="D3" s="61">
        <v>48.12</v>
      </c>
      <c r="E3" s="20">
        <v>0.2</v>
      </c>
      <c r="F3" s="46">
        <f>D3*E3+D3</f>
        <v>57.744</v>
      </c>
    </row>
    <row r="4" spans="1:6">
      <c r="A4" t="str">
        <f t="shared" si="0"/>
        <v>c4</v>
      </c>
      <c r="B4" s="20" t="s">
        <v>22</v>
      </c>
      <c r="C4" s="20" t="s">
        <v>21</v>
      </c>
      <c r="D4" s="61">
        <v>53.88</v>
      </c>
      <c r="E4" s="20">
        <v>0.2</v>
      </c>
      <c r="F4" s="46">
        <f>D4*E4+D4</f>
        <v>64.656000000000006</v>
      </c>
    </row>
    <row r="5" spans="1:6">
      <c r="A5" t="str">
        <f t="shared" si="0"/>
        <v>c5</v>
      </c>
      <c r="B5" s="20" t="s">
        <v>23</v>
      </c>
      <c r="C5" s="20" t="s">
        <v>24</v>
      </c>
      <c r="D5" s="61">
        <v>35.729999999999997</v>
      </c>
      <c r="E5" s="20">
        <v>0.2</v>
      </c>
      <c r="F5" s="46">
        <f t="shared" ref="F5:F10" si="1">D5*E5+D5</f>
        <v>42.875999999999998</v>
      </c>
    </row>
    <row r="6" spans="1:6">
      <c r="A6" t="str">
        <f t="shared" si="0"/>
        <v>c6</v>
      </c>
      <c r="B6" s="20" t="s">
        <v>25</v>
      </c>
      <c r="C6" s="20" t="s">
        <v>26</v>
      </c>
      <c r="D6" s="61">
        <v>7.33</v>
      </c>
      <c r="E6" s="20">
        <v>0.2</v>
      </c>
      <c r="F6" s="46">
        <f t="shared" si="1"/>
        <v>8.7959999999999994</v>
      </c>
    </row>
    <row r="7" spans="1:6">
      <c r="A7" t="str">
        <f t="shared" si="0"/>
        <v>c7</v>
      </c>
      <c r="B7" s="20" t="s">
        <v>27</v>
      </c>
      <c r="C7" s="20" t="s">
        <v>28</v>
      </c>
      <c r="D7" s="61">
        <v>7.33</v>
      </c>
      <c r="E7" s="20">
        <v>0.2</v>
      </c>
      <c r="F7" s="46">
        <f t="shared" si="1"/>
        <v>8.7959999999999994</v>
      </c>
    </row>
    <row r="8" spans="1:6">
      <c r="A8" t="str">
        <f t="shared" si="0"/>
        <v>c8</v>
      </c>
      <c r="B8" s="20" t="s">
        <v>29</v>
      </c>
      <c r="C8" s="20" t="s">
        <v>30</v>
      </c>
      <c r="D8" s="61">
        <v>7.33</v>
      </c>
      <c r="E8" s="20">
        <v>0.2</v>
      </c>
      <c r="F8" s="46">
        <f t="shared" si="1"/>
        <v>8.7959999999999994</v>
      </c>
    </row>
    <row r="9" spans="1:6">
      <c r="A9" t="str">
        <f t="shared" si="0"/>
        <v>c9</v>
      </c>
      <c r="B9" s="20" t="s">
        <v>31</v>
      </c>
      <c r="C9" s="20" t="s">
        <v>32</v>
      </c>
      <c r="D9" s="61">
        <v>7.7</v>
      </c>
      <c r="E9" s="20">
        <v>0.2</v>
      </c>
      <c r="F9" s="46">
        <f t="shared" si="1"/>
        <v>9.24</v>
      </c>
    </row>
    <row r="10" spans="1:6">
      <c r="A10" t="str">
        <f t="shared" si="0"/>
        <v>c10</v>
      </c>
      <c r="B10" s="20" t="s">
        <v>33</v>
      </c>
      <c r="C10" s="20" t="s">
        <v>34</v>
      </c>
      <c r="D10" s="61">
        <v>51.72</v>
      </c>
      <c r="E10" s="20">
        <v>0.2</v>
      </c>
      <c r="F10" s="46">
        <f t="shared" si="1"/>
        <v>62.064</v>
      </c>
    </row>
    <row r="11" spans="1:6">
      <c r="A11" t="str">
        <f t="shared" si="0"/>
        <v>c11</v>
      </c>
      <c r="B11" s="44"/>
      <c r="C11" s="44"/>
    </row>
    <row r="12" spans="1:6">
      <c r="A12" t="str">
        <f t="shared" si="0"/>
        <v>c12</v>
      </c>
      <c r="B12" s="44"/>
      <c r="C12" s="44"/>
    </row>
    <row r="13" spans="1:6" ht="15" thickBot="1">
      <c r="B13" s="99" t="s">
        <v>58</v>
      </c>
      <c r="C13" s="99"/>
      <c r="D13" s="99"/>
      <c r="E13" s="99"/>
      <c r="F13" s="99"/>
    </row>
    <row r="14" spans="1:6">
      <c r="B14" s="21" t="s">
        <v>16</v>
      </c>
      <c r="C14" s="21" t="s">
        <v>8</v>
      </c>
      <c r="D14" s="60" t="s">
        <v>13</v>
      </c>
      <c r="E14" s="22" t="s">
        <v>18</v>
      </c>
      <c r="F14" s="45" t="s">
        <v>17</v>
      </c>
    </row>
    <row r="15" spans="1:6">
      <c r="A15" t="str">
        <f t="shared" si="0"/>
        <v>c15</v>
      </c>
      <c r="B15" s="20" t="s">
        <v>35</v>
      </c>
      <c r="C15" s="20" t="s">
        <v>36</v>
      </c>
      <c r="D15" s="61">
        <v>2.97</v>
      </c>
      <c r="E15" s="20">
        <v>0.23</v>
      </c>
      <c r="F15" s="46">
        <f t="shared" ref="F15:F22" si="2">D15*E15+D15</f>
        <v>3.6531000000000002</v>
      </c>
    </row>
    <row r="16" spans="1:6">
      <c r="A16" t="str">
        <f t="shared" si="0"/>
        <v>c16</v>
      </c>
      <c r="B16" s="20" t="s">
        <v>37</v>
      </c>
      <c r="C16" s="20" t="s">
        <v>38</v>
      </c>
      <c r="D16" s="61">
        <v>2.88</v>
      </c>
      <c r="E16" s="20">
        <v>0.23</v>
      </c>
      <c r="F16" s="46">
        <f t="shared" si="2"/>
        <v>3.5423999999999998</v>
      </c>
    </row>
    <row r="17" spans="1:6">
      <c r="A17" t="str">
        <f t="shared" si="0"/>
        <v>c17</v>
      </c>
      <c r="B17" s="20" t="s">
        <v>39</v>
      </c>
      <c r="C17" s="20" t="s">
        <v>40</v>
      </c>
      <c r="D17" s="61">
        <v>7.32</v>
      </c>
      <c r="E17" s="20">
        <v>0.23</v>
      </c>
      <c r="F17" s="46">
        <f t="shared" si="2"/>
        <v>9.0036000000000005</v>
      </c>
    </row>
    <row r="18" spans="1:6">
      <c r="A18" t="str">
        <f t="shared" si="0"/>
        <v>c18</v>
      </c>
      <c r="B18" s="20" t="s">
        <v>41</v>
      </c>
      <c r="C18" s="20" t="s">
        <v>42</v>
      </c>
      <c r="D18" s="61">
        <v>5.05</v>
      </c>
      <c r="E18" s="20">
        <v>0.23</v>
      </c>
      <c r="F18" s="46">
        <f t="shared" si="2"/>
        <v>6.2115</v>
      </c>
    </row>
    <row r="19" spans="1:6">
      <c r="A19" t="str">
        <f t="shared" si="0"/>
        <v>c19</v>
      </c>
      <c r="B19" s="20" t="s">
        <v>43</v>
      </c>
      <c r="C19" s="20" t="s">
        <v>44</v>
      </c>
      <c r="D19" s="61">
        <v>5.82</v>
      </c>
      <c r="E19" s="20">
        <v>0.23</v>
      </c>
      <c r="F19" s="46">
        <f t="shared" si="2"/>
        <v>7.1586000000000007</v>
      </c>
    </row>
    <row r="20" spans="1:6">
      <c r="A20" t="str">
        <f t="shared" si="0"/>
        <v>c20</v>
      </c>
      <c r="B20" s="20" t="s">
        <v>45</v>
      </c>
      <c r="C20" s="20" t="s">
        <v>46</v>
      </c>
      <c r="D20" s="61">
        <v>7.79</v>
      </c>
      <c r="E20" s="20">
        <v>0.23</v>
      </c>
      <c r="F20" s="46">
        <f t="shared" si="2"/>
        <v>9.5816999999999997</v>
      </c>
    </row>
    <row r="21" spans="1:6">
      <c r="A21" t="str">
        <f t="shared" si="0"/>
        <v>c21</v>
      </c>
      <c r="B21" s="20" t="s">
        <v>47</v>
      </c>
      <c r="C21" s="20" t="s">
        <v>48</v>
      </c>
      <c r="D21" s="61">
        <v>0.91</v>
      </c>
      <c r="E21" s="20">
        <v>0.23</v>
      </c>
      <c r="F21" s="46">
        <f t="shared" si="2"/>
        <v>1.1193</v>
      </c>
    </row>
    <row r="22" spans="1:6">
      <c r="A22" t="str">
        <f t="shared" si="0"/>
        <v>c22</v>
      </c>
      <c r="B22" s="20" t="s">
        <v>50</v>
      </c>
      <c r="C22" s="20" t="s">
        <v>49</v>
      </c>
      <c r="D22" s="61">
        <v>1.93</v>
      </c>
      <c r="E22" s="20">
        <v>0.23</v>
      </c>
      <c r="F22" s="46">
        <f t="shared" si="2"/>
        <v>2.3738999999999999</v>
      </c>
    </row>
    <row r="23" spans="1:6">
      <c r="A23" t="str">
        <f t="shared" si="0"/>
        <v>c23</v>
      </c>
      <c r="B23" s="75"/>
      <c r="C23" s="75"/>
      <c r="D23" s="76"/>
      <c r="E23" s="75"/>
      <c r="F23" s="77"/>
    </row>
    <row r="24" spans="1:6">
      <c r="A24" t="str">
        <f t="shared" si="0"/>
        <v>c24</v>
      </c>
      <c r="B24" s="20"/>
      <c r="C24" s="20"/>
      <c r="D24" s="61"/>
      <c r="E24" s="20"/>
      <c r="F24" s="46"/>
    </row>
    <row r="25" spans="1:6">
      <c r="A25" t="str">
        <f t="shared" si="0"/>
        <v>c25</v>
      </c>
      <c r="B25" s="20"/>
      <c r="C25" s="20"/>
      <c r="D25" s="61"/>
      <c r="E25" s="20"/>
      <c r="F25" s="46"/>
    </row>
    <row r="26" spans="1:6">
      <c r="A26" t="str">
        <f t="shared" si="0"/>
        <v>c26</v>
      </c>
      <c r="B26" s="20"/>
      <c r="C26" s="20"/>
      <c r="D26" s="61"/>
      <c r="E26" s="20"/>
      <c r="F26" s="46"/>
    </row>
    <row r="27" spans="1:6">
      <c r="A27" t="str">
        <f t="shared" si="0"/>
        <v>c27</v>
      </c>
      <c r="B27" s="20"/>
      <c r="C27" s="20"/>
      <c r="D27" s="61"/>
      <c r="E27" s="20"/>
      <c r="F27" s="46"/>
    </row>
    <row r="28" spans="1:6">
      <c r="A28" t="str">
        <f t="shared" si="0"/>
        <v>c28</v>
      </c>
      <c r="B28" s="20"/>
      <c r="C28" s="20"/>
      <c r="D28" s="61"/>
      <c r="E28" s="20"/>
      <c r="F28" s="46"/>
    </row>
    <row r="29" spans="1:6">
      <c r="A29" t="str">
        <f t="shared" si="0"/>
        <v>c29</v>
      </c>
      <c r="B29" s="20"/>
      <c r="C29" s="20"/>
      <c r="D29" s="61"/>
      <c r="E29" s="20"/>
      <c r="F29" s="46"/>
    </row>
    <row r="30" spans="1:6">
      <c r="A30" t="str">
        <f t="shared" si="0"/>
        <v>c30</v>
      </c>
      <c r="B30" s="20"/>
      <c r="C30" s="20"/>
      <c r="D30" s="61"/>
      <c r="E30" s="20"/>
      <c r="F30" s="46"/>
    </row>
    <row r="31" spans="1:6" ht="15" thickBot="1">
      <c r="A31" t="str">
        <f t="shared" si="0"/>
        <v>c31</v>
      </c>
      <c r="B31" s="23"/>
      <c r="C31" s="23"/>
      <c r="D31" s="62"/>
      <c r="E31" s="23"/>
      <c r="F31" s="47"/>
    </row>
    <row r="32" spans="1:6">
      <c r="A32" t="str">
        <f t="shared" si="0"/>
        <v>c32</v>
      </c>
    </row>
    <row r="33" spans="1:1">
      <c r="A33" t="str">
        <f t="shared" si="0"/>
        <v>c33</v>
      </c>
    </row>
    <row r="34" spans="1:1">
      <c r="A34" t="str">
        <f t="shared" si="0"/>
        <v>c34</v>
      </c>
    </row>
    <row r="35" spans="1:1">
      <c r="A35" t="str">
        <f t="shared" si="0"/>
        <v>c35</v>
      </c>
    </row>
    <row r="36" spans="1:1">
      <c r="A36" t="str">
        <f t="shared" si="0"/>
        <v>c36</v>
      </c>
    </row>
    <row r="37" spans="1:1">
      <c r="A37" t="str">
        <f t="shared" si="0"/>
        <v>c37</v>
      </c>
    </row>
    <row r="38" spans="1:1">
      <c r="A38" t="str">
        <f t="shared" si="0"/>
        <v>c38</v>
      </c>
    </row>
    <row r="39" spans="1:1">
      <c r="A39" t="str">
        <f t="shared" si="0"/>
        <v>c39</v>
      </c>
    </row>
    <row r="40" spans="1:1">
      <c r="A40" t="str">
        <f t="shared" si="0"/>
        <v>c40</v>
      </c>
    </row>
    <row r="41" spans="1:1">
      <c r="A41" t="str">
        <f t="shared" si="0"/>
        <v>c41</v>
      </c>
    </row>
    <row r="42" spans="1:1">
      <c r="A42" t="str">
        <f t="shared" si="0"/>
        <v>c42</v>
      </c>
    </row>
    <row r="43" spans="1:1">
      <c r="A43" t="str">
        <f t="shared" si="0"/>
        <v>c43</v>
      </c>
    </row>
    <row r="44" spans="1:1">
      <c r="A44" t="str">
        <f t="shared" si="0"/>
        <v>c44</v>
      </c>
    </row>
    <row r="45" spans="1:1">
      <c r="A45" t="str">
        <f t="shared" si="0"/>
        <v>c45</v>
      </c>
    </row>
    <row r="46" spans="1:1">
      <c r="A46" t="str">
        <f t="shared" si="0"/>
        <v>c46</v>
      </c>
    </row>
    <row r="47" spans="1:1">
      <c r="A47" t="str">
        <f t="shared" si="0"/>
        <v>c47</v>
      </c>
    </row>
    <row r="48" spans="1:1">
      <c r="A48" t="str">
        <f t="shared" si="0"/>
        <v>c48</v>
      </c>
    </row>
    <row r="49" spans="1:1">
      <c r="A49" t="str">
        <f t="shared" si="0"/>
        <v>c49</v>
      </c>
    </row>
    <row r="50" spans="1:1">
      <c r="A50" t="str">
        <f t="shared" si="0"/>
        <v>c50</v>
      </c>
    </row>
    <row r="51" spans="1:1">
      <c r="A51" t="str">
        <f t="shared" si="0"/>
        <v>c51</v>
      </c>
    </row>
    <row r="52" spans="1:1">
      <c r="A52" t="str">
        <f t="shared" si="0"/>
        <v>c52</v>
      </c>
    </row>
    <row r="53" spans="1:1">
      <c r="A53" t="str">
        <f t="shared" si="0"/>
        <v>c53</v>
      </c>
    </row>
    <row r="54" spans="1:1">
      <c r="A54" t="str">
        <f t="shared" si="0"/>
        <v>c54</v>
      </c>
    </row>
    <row r="55" spans="1:1">
      <c r="A55" t="str">
        <f t="shared" si="0"/>
        <v>c55</v>
      </c>
    </row>
    <row r="56" spans="1:1">
      <c r="A56" t="str">
        <f t="shared" si="0"/>
        <v>c56</v>
      </c>
    </row>
    <row r="57" spans="1:1">
      <c r="A57" t="str">
        <f t="shared" si="0"/>
        <v>c57</v>
      </c>
    </row>
    <row r="58" spans="1:1">
      <c r="A58" t="str">
        <f t="shared" si="0"/>
        <v>c58</v>
      </c>
    </row>
    <row r="59" spans="1:1">
      <c r="A59" t="str">
        <f t="shared" si="0"/>
        <v>c59</v>
      </c>
    </row>
    <row r="60" spans="1:1">
      <c r="A60" t="str">
        <f t="shared" si="0"/>
        <v>c60</v>
      </c>
    </row>
    <row r="61" spans="1:1">
      <c r="A61" t="str">
        <f t="shared" si="0"/>
        <v>c61</v>
      </c>
    </row>
    <row r="62" spans="1:1">
      <c r="A62" t="str">
        <f t="shared" si="0"/>
        <v>c62</v>
      </c>
    </row>
    <row r="63" spans="1:1">
      <c r="A63" t="str">
        <f t="shared" si="0"/>
        <v>c63</v>
      </c>
    </row>
    <row r="64" spans="1:1">
      <c r="A64" t="str">
        <f t="shared" si="0"/>
        <v>c64</v>
      </c>
    </row>
    <row r="65" spans="1:1">
      <c r="A65" t="str">
        <f t="shared" si="0"/>
        <v>c65</v>
      </c>
    </row>
    <row r="66" spans="1:1">
      <c r="A66" t="str">
        <f t="shared" ref="A66:A107" si="3">CONCATENATE("c",ROW())</f>
        <v>c66</v>
      </c>
    </row>
    <row r="67" spans="1:1">
      <c r="A67" t="str">
        <f t="shared" si="3"/>
        <v>c67</v>
      </c>
    </row>
    <row r="68" spans="1:1">
      <c r="A68" t="str">
        <f t="shared" si="3"/>
        <v>c68</v>
      </c>
    </row>
    <row r="69" spans="1:1">
      <c r="A69" t="str">
        <f t="shared" si="3"/>
        <v>c69</v>
      </c>
    </row>
    <row r="70" spans="1:1">
      <c r="A70" t="str">
        <f t="shared" si="3"/>
        <v>c70</v>
      </c>
    </row>
    <row r="71" spans="1:1">
      <c r="A71" t="str">
        <f t="shared" si="3"/>
        <v>c71</v>
      </c>
    </row>
    <row r="72" spans="1:1">
      <c r="A72" t="str">
        <f t="shared" si="3"/>
        <v>c72</v>
      </c>
    </row>
    <row r="73" spans="1:1">
      <c r="A73" t="str">
        <f t="shared" si="3"/>
        <v>c73</v>
      </c>
    </row>
    <row r="74" spans="1:1">
      <c r="A74" t="str">
        <f t="shared" si="3"/>
        <v>c74</v>
      </c>
    </row>
    <row r="75" spans="1:1">
      <c r="A75" t="str">
        <f t="shared" si="3"/>
        <v>c75</v>
      </c>
    </row>
    <row r="76" spans="1:1">
      <c r="A76" t="str">
        <f t="shared" si="3"/>
        <v>c76</v>
      </c>
    </row>
    <row r="77" spans="1:1">
      <c r="A77" t="str">
        <f t="shared" si="3"/>
        <v>c77</v>
      </c>
    </row>
    <row r="78" spans="1:1">
      <c r="A78" t="str">
        <f t="shared" si="3"/>
        <v>c78</v>
      </c>
    </row>
    <row r="79" spans="1:1">
      <c r="A79" t="str">
        <f t="shared" si="3"/>
        <v>c79</v>
      </c>
    </row>
    <row r="80" spans="1:1">
      <c r="A80" t="str">
        <f t="shared" si="3"/>
        <v>c80</v>
      </c>
    </row>
    <row r="81" spans="1:1">
      <c r="A81" t="str">
        <f t="shared" si="3"/>
        <v>c81</v>
      </c>
    </row>
    <row r="82" spans="1:1">
      <c r="A82" t="str">
        <f t="shared" si="3"/>
        <v>c82</v>
      </c>
    </row>
    <row r="83" spans="1:1">
      <c r="A83" t="str">
        <f t="shared" si="3"/>
        <v>c83</v>
      </c>
    </row>
    <row r="84" spans="1:1">
      <c r="A84" t="str">
        <f t="shared" si="3"/>
        <v>c84</v>
      </c>
    </row>
    <row r="85" spans="1:1">
      <c r="A85" t="str">
        <f t="shared" si="3"/>
        <v>c85</v>
      </c>
    </row>
    <row r="86" spans="1:1">
      <c r="A86" t="str">
        <f t="shared" si="3"/>
        <v>c86</v>
      </c>
    </row>
    <row r="87" spans="1:1">
      <c r="A87" t="str">
        <f t="shared" si="3"/>
        <v>c87</v>
      </c>
    </row>
    <row r="88" spans="1:1">
      <c r="A88" t="str">
        <f t="shared" si="3"/>
        <v>c88</v>
      </c>
    </row>
    <row r="89" spans="1:1">
      <c r="A89" t="str">
        <f t="shared" si="3"/>
        <v>c89</v>
      </c>
    </row>
    <row r="90" spans="1:1">
      <c r="A90" t="str">
        <f t="shared" si="3"/>
        <v>c90</v>
      </c>
    </row>
    <row r="91" spans="1:1">
      <c r="A91" t="str">
        <f t="shared" si="3"/>
        <v>c91</v>
      </c>
    </row>
    <row r="92" spans="1:1">
      <c r="A92" t="str">
        <f t="shared" si="3"/>
        <v>c92</v>
      </c>
    </row>
    <row r="93" spans="1:1">
      <c r="A93" t="str">
        <f t="shared" si="3"/>
        <v>c93</v>
      </c>
    </row>
    <row r="94" spans="1:1">
      <c r="A94" t="str">
        <f t="shared" si="3"/>
        <v>c94</v>
      </c>
    </row>
    <row r="95" spans="1:1">
      <c r="A95" t="str">
        <f t="shared" si="3"/>
        <v>c95</v>
      </c>
    </row>
    <row r="96" spans="1:1">
      <c r="A96" t="str">
        <f t="shared" si="3"/>
        <v>c96</v>
      </c>
    </row>
    <row r="97" spans="1:1">
      <c r="A97" t="str">
        <f t="shared" si="3"/>
        <v>c97</v>
      </c>
    </row>
    <row r="98" spans="1:1">
      <c r="A98" t="str">
        <f t="shared" si="3"/>
        <v>c98</v>
      </c>
    </row>
    <row r="99" spans="1:1">
      <c r="A99" t="str">
        <f t="shared" si="3"/>
        <v>c99</v>
      </c>
    </row>
    <row r="100" spans="1:1">
      <c r="A100" t="str">
        <f t="shared" si="3"/>
        <v>c100</v>
      </c>
    </row>
    <row r="101" spans="1:1">
      <c r="A101" t="str">
        <f t="shared" si="3"/>
        <v>c101</v>
      </c>
    </row>
    <row r="102" spans="1:1">
      <c r="A102" t="str">
        <f t="shared" si="3"/>
        <v>c102</v>
      </c>
    </row>
    <row r="103" spans="1:1">
      <c r="A103" t="str">
        <f t="shared" si="3"/>
        <v>c103</v>
      </c>
    </row>
    <row r="104" spans="1:1">
      <c r="A104" t="str">
        <f t="shared" si="3"/>
        <v>c104</v>
      </c>
    </row>
    <row r="105" spans="1:1">
      <c r="A105" t="str">
        <f t="shared" si="3"/>
        <v>c105</v>
      </c>
    </row>
    <row r="106" spans="1:1">
      <c r="A106" t="str">
        <f t="shared" si="3"/>
        <v>c106</v>
      </c>
    </row>
    <row r="107" spans="1:1">
      <c r="A107" t="str">
        <f t="shared" si="3"/>
        <v>c107</v>
      </c>
    </row>
  </sheetData>
  <mergeCells count="2">
    <mergeCell ref="B1:F1"/>
    <mergeCell ref="B13:F13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G103"/>
  <sheetViews>
    <sheetView workbookViewId="0">
      <selection activeCell="I7" sqref="I7"/>
    </sheetView>
  </sheetViews>
  <sheetFormatPr baseColWidth="10" defaultRowHeight="14.5"/>
  <cols>
    <col min="1" max="1" width="19.26953125" customWidth="1"/>
    <col min="2" max="2" width="45.08984375" customWidth="1"/>
    <col min="5" max="5" width="23.26953125" customWidth="1"/>
    <col min="6" max="6" width="15.08984375" style="25" customWidth="1"/>
    <col min="7" max="7" width="2.81640625" customWidth="1"/>
  </cols>
  <sheetData>
    <row r="1" spans="1:7">
      <c r="A1" t="s">
        <v>52</v>
      </c>
      <c r="B1" t="s">
        <v>53</v>
      </c>
      <c r="C1" t="s">
        <v>54</v>
      </c>
      <c r="D1" t="s">
        <v>55</v>
      </c>
      <c r="E1" t="s">
        <v>56</v>
      </c>
      <c r="F1" s="25" t="s">
        <v>57</v>
      </c>
      <c r="G1">
        <v>0</v>
      </c>
    </row>
    <row r="2" spans="1:7">
      <c r="A2" t="s">
        <v>64</v>
      </c>
      <c r="B2" t="s">
        <v>60</v>
      </c>
      <c r="C2" t="s">
        <v>61</v>
      </c>
      <c r="D2" t="s">
        <v>62</v>
      </c>
      <c r="E2" s="24" t="s">
        <v>68</v>
      </c>
      <c r="F2" s="25" t="s">
        <v>63</v>
      </c>
      <c r="G2" s="65">
        <v>1</v>
      </c>
    </row>
    <row r="3" spans="1:7">
      <c r="A3" t="s">
        <v>89</v>
      </c>
      <c r="B3" t="s">
        <v>90</v>
      </c>
      <c r="C3" t="s">
        <v>61</v>
      </c>
      <c r="D3" t="s">
        <v>62</v>
      </c>
      <c r="E3" s="24" t="s">
        <v>87</v>
      </c>
      <c r="F3" s="25" t="s">
        <v>88</v>
      </c>
      <c r="G3">
        <v>2</v>
      </c>
    </row>
    <row r="4" spans="1:7">
      <c r="E4" s="24"/>
    </row>
    <row r="5" spans="1:7">
      <c r="E5" s="24"/>
    </row>
    <row r="6" spans="1:7">
      <c r="E6" s="24"/>
    </row>
    <row r="7" spans="1:7">
      <c r="E7" s="24"/>
    </row>
    <row r="8" spans="1:7">
      <c r="E8" s="24"/>
    </row>
    <row r="9" spans="1:7">
      <c r="E9" s="24"/>
    </row>
    <row r="10" spans="1:7">
      <c r="E10" s="24"/>
    </row>
    <row r="11" spans="1:7">
      <c r="E11" s="24"/>
    </row>
    <row r="12" spans="1:7">
      <c r="E12" s="24"/>
    </row>
    <row r="13" spans="1:7">
      <c r="E13" s="24"/>
    </row>
    <row r="14" spans="1:7">
      <c r="E14" s="24"/>
    </row>
    <row r="15" spans="1:7">
      <c r="E15" s="24"/>
    </row>
    <row r="16" spans="1:7">
      <c r="E16" s="24"/>
    </row>
    <row r="17" spans="5:5">
      <c r="E17" s="24"/>
    </row>
    <row r="18" spans="5:5">
      <c r="E18" s="24"/>
    </row>
    <row r="19" spans="5:5">
      <c r="E19" s="24"/>
    </row>
    <row r="20" spans="5:5">
      <c r="E20" s="24"/>
    </row>
    <row r="21" spans="5:5">
      <c r="E21" s="24"/>
    </row>
    <row r="22" spans="5:5">
      <c r="E22" s="24"/>
    </row>
    <row r="23" spans="5:5">
      <c r="E23" s="24"/>
    </row>
    <row r="24" spans="5:5">
      <c r="E24" s="24"/>
    </row>
    <row r="25" spans="5:5">
      <c r="E25" s="24"/>
    </row>
    <row r="26" spans="5:5">
      <c r="E26" s="24"/>
    </row>
    <row r="27" spans="5:5">
      <c r="E27" s="24"/>
    </row>
    <row r="28" spans="5:5">
      <c r="E28" s="24"/>
    </row>
    <row r="29" spans="5:5">
      <c r="E29" s="24"/>
    </row>
    <row r="30" spans="5:5">
      <c r="E30" s="24"/>
    </row>
    <row r="31" spans="5:5">
      <c r="E31" s="24"/>
    </row>
    <row r="32" spans="5:5">
      <c r="E32" s="24"/>
    </row>
    <row r="33" spans="5:5">
      <c r="E33" s="24"/>
    </row>
    <row r="34" spans="5:5">
      <c r="E34" s="24"/>
    </row>
    <row r="35" spans="5:5">
      <c r="E35" s="24"/>
    </row>
    <row r="36" spans="5:5">
      <c r="E36" s="24"/>
    </row>
    <row r="37" spans="5:5">
      <c r="E37" s="24"/>
    </row>
    <row r="38" spans="5:5">
      <c r="E38" s="24"/>
    </row>
    <row r="39" spans="5:5">
      <c r="E39" s="24"/>
    </row>
    <row r="40" spans="5:5">
      <c r="E40" s="24"/>
    </row>
    <row r="41" spans="5:5">
      <c r="E41" s="24"/>
    </row>
    <row r="42" spans="5:5">
      <c r="E42" s="24"/>
    </row>
    <row r="43" spans="5:5">
      <c r="E43" s="24"/>
    </row>
    <row r="44" spans="5:5">
      <c r="E44" s="24"/>
    </row>
    <row r="45" spans="5:5">
      <c r="E45" s="24"/>
    </row>
    <row r="46" spans="5:5">
      <c r="E46" s="24"/>
    </row>
    <row r="47" spans="5:5">
      <c r="E47" s="24"/>
    </row>
    <row r="48" spans="5:5">
      <c r="E48" s="24"/>
    </row>
    <row r="49" spans="5:5">
      <c r="E49" s="24"/>
    </row>
    <row r="50" spans="5:5">
      <c r="E50" s="24"/>
    </row>
    <row r="51" spans="5:5">
      <c r="E51" s="24"/>
    </row>
    <row r="52" spans="5:5">
      <c r="E52" s="24"/>
    </row>
    <row r="53" spans="5:5">
      <c r="E53" s="24"/>
    </row>
    <row r="54" spans="5:5">
      <c r="E54" s="24"/>
    </row>
    <row r="55" spans="5:5">
      <c r="E55" s="24"/>
    </row>
    <row r="56" spans="5:5">
      <c r="E56" s="24"/>
    </row>
    <row r="57" spans="5:5">
      <c r="E57" s="24"/>
    </row>
    <row r="58" spans="5:5">
      <c r="E58" s="24"/>
    </row>
    <row r="59" spans="5:5">
      <c r="E59" s="24"/>
    </row>
    <row r="60" spans="5:5">
      <c r="E60" s="24"/>
    </row>
    <row r="61" spans="5:5">
      <c r="E61" s="24"/>
    </row>
    <row r="62" spans="5:5">
      <c r="E62" s="24"/>
    </row>
    <row r="63" spans="5:5">
      <c r="E63" s="24"/>
    </row>
    <row r="64" spans="5:5">
      <c r="E64" s="24"/>
    </row>
    <row r="65" spans="5:5">
      <c r="E65" s="24"/>
    </row>
    <row r="66" spans="5:5">
      <c r="E66" s="24"/>
    </row>
    <row r="67" spans="5:5">
      <c r="E67" s="24"/>
    </row>
    <row r="68" spans="5:5">
      <c r="E68" s="24"/>
    </row>
    <row r="69" spans="5:5">
      <c r="E69" s="24"/>
    </row>
    <row r="70" spans="5:5">
      <c r="E70" s="24"/>
    </row>
    <row r="71" spans="5:5">
      <c r="E71" s="24"/>
    </row>
    <row r="72" spans="5:5">
      <c r="E72" s="24"/>
    </row>
    <row r="73" spans="5:5">
      <c r="E73" s="24"/>
    </row>
    <row r="74" spans="5:5">
      <c r="E74" s="24"/>
    </row>
    <row r="75" spans="5:5">
      <c r="E75" s="24"/>
    </row>
    <row r="76" spans="5:5">
      <c r="E76" s="24"/>
    </row>
    <row r="77" spans="5:5">
      <c r="E77" s="24"/>
    </row>
    <row r="78" spans="5:5">
      <c r="E78" s="24"/>
    </row>
    <row r="79" spans="5:5">
      <c r="E79" s="24"/>
    </row>
    <row r="80" spans="5:5">
      <c r="E80" s="24"/>
    </row>
    <row r="81" spans="5:5">
      <c r="E81" s="24"/>
    </row>
    <row r="82" spans="5:5">
      <c r="E82" s="24"/>
    </row>
    <row r="83" spans="5:5">
      <c r="E83" s="24"/>
    </row>
    <row r="84" spans="5:5">
      <c r="E84" s="24"/>
    </row>
    <row r="85" spans="5:5">
      <c r="E85" s="24"/>
    </row>
    <row r="86" spans="5:5">
      <c r="E86" s="24"/>
    </row>
    <row r="87" spans="5:5">
      <c r="E87" s="24"/>
    </row>
    <row r="88" spans="5:5">
      <c r="E88" s="24"/>
    </row>
    <row r="89" spans="5:5">
      <c r="E89" s="24"/>
    </row>
    <row r="90" spans="5:5">
      <c r="E90" s="24"/>
    </row>
    <row r="91" spans="5:5">
      <c r="E91" s="24"/>
    </row>
    <row r="92" spans="5:5">
      <c r="E92" s="24"/>
    </row>
    <row r="93" spans="5:5">
      <c r="E93" s="24"/>
    </row>
    <row r="94" spans="5:5">
      <c r="E94" s="24"/>
    </row>
    <row r="95" spans="5:5">
      <c r="E95" s="24"/>
    </row>
    <row r="96" spans="5:5">
      <c r="E96" s="24"/>
    </row>
    <row r="97" spans="5:5">
      <c r="E97" s="24"/>
    </row>
    <row r="98" spans="5:5">
      <c r="E98" s="24"/>
    </row>
    <row r="99" spans="5:5">
      <c r="E99" s="24"/>
    </row>
    <row r="100" spans="5:5">
      <c r="E100" s="24"/>
    </row>
    <row r="101" spans="5:5">
      <c r="E101" s="24"/>
    </row>
    <row r="102" spans="5:5">
      <c r="E102" s="24"/>
    </row>
    <row r="103" spans="5:5">
      <c r="E103" s="24"/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7"/>
  <dimension ref="A1:B3"/>
  <sheetViews>
    <sheetView workbookViewId="0">
      <selection sqref="A1:B3"/>
    </sheetView>
  </sheetViews>
  <sheetFormatPr baseColWidth="10" defaultRowHeight="14.5"/>
  <cols>
    <col min="1" max="1" width="44" customWidth="1"/>
    <col min="2" max="2" width="10.90625" style="48"/>
  </cols>
  <sheetData>
    <row r="1" spans="1:2">
      <c r="A1" t="s">
        <v>8</v>
      </c>
      <c r="B1" s="48" t="s">
        <v>13</v>
      </c>
    </row>
    <row r="2" spans="1:2">
      <c r="A2" t="s">
        <v>66</v>
      </c>
      <c r="B2" s="48">
        <v>35</v>
      </c>
    </row>
    <row r="3" spans="1:2">
      <c r="A3" t="s">
        <v>51</v>
      </c>
      <c r="B3" s="48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Accueil</vt:lpstr>
      <vt:lpstr>Devis</vt:lpstr>
      <vt:lpstr>Base</vt:lpstr>
      <vt:lpstr>Fichier_client</vt:lpstr>
      <vt:lpstr>MO</vt:lpstr>
      <vt:lpstr>BD_MO</vt:lpstr>
      <vt:lpstr>client</vt:lpstr>
      <vt:lpstr>CODA</vt:lpstr>
      <vt:lpstr>Equip_Maison</vt:lpstr>
      <vt:lpstr>f_cl</vt:lpstr>
      <vt:lpstr>MO</vt:lpstr>
      <vt:lpstr>Devis!Zone_d_impression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Guérin</dc:creator>
  <cp:lastModifiedBy>AFEH</cp:lastModifiedBy>
  <cp:lastPrinted>2013-09-17T17:45:48Z</cp:lastPrinted>
  <dcterms:created xsi:type="dcterms:W3CDTF">2013-02-21T12:37:54Z</dcterms:created>
  <dcterms:modified xsi:type="dcterms:W3CDTF">2013-09-17T17:55:25Z</dcterms:modified>
</cp:coreProperties>
</file>