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200" windowWidth="19420" windowHeight="7880"/>
  </bookViews>
  <sheets>
    <sheet name="Accueil" sheetId="12" r:id="rId1"/>
    <sheet name="Devis" sheetId="5" r:id="rId2"/>
    <sheet name="Fichier_client" sheetId="9" r:id="rId3"/>
    <sheet name="BDM" sheetId="10" r:id="rId4"/>
    <sheet name="BDT" sheetId="11" r:id="rId5"/>
    <sheet name="Base de Données" sheetId="8" r:id="rId6"/>
  </sheets>
  <definedNames>
    <definedName name="client">Fichier_client!$A$2:$A$100</definedName>
    <definedName name="Equip_Maison">BDM!$B$2:$B$10</definedName>
    <definedName name="Equip_Tableau">BDT!$B$2:$B$10</definedName>
    <definedName name="_xlnm.Print_Area" localSheetId="1">Devis!$B$1:$H$65</definedName>
  </definedNames>
  <calcPr calcId="125725"/>
</workbook>
</file>

<file path=xl/calcChain.xml><?xml version="1.0" encoding="utf-8"?>
<calcChain xmlns="http://schemas.openxmlformats.org/spreadsheetml/2006/main">
  <c r="F31" i="5"/>
  <c r="F32"/>
  <c r="F33"/>
  <c r="F34"/>
  <c r="F35"/>
  <c r="F36"/>
  <c r="F37"/>
  <c r="F38"/>
  <c r="F39"/>
  <c r="F30"/>
  <c r="F24"/>
  <c r="F25"/>
  <c r="F26"/>
  <c r="F27"/>
  <c r="F28"/>
  <c r="F29"/>
  <c r="F23"/>
  <c r="E10" i="11" l="1"/>
  <c r="E9"/>
  <c r="E8"/>
  <c r="E7"/>
  <c r="E6"/>
  <c r="E5"/>
  <c r="E4"/>
  <c r="E3"/>
  <c r="E10" i="10"/>
  <c r="E9"/>
  <c r="E8"/>
  <c r="E7"/>
  <c r="E6"/>
  <c r="E5"/>
  <c r="E4"/>
  <c r="E3"/>
  <c r="F19" i="5"/>
  <c r="G30"/>
  <c r="H30" s="1"/>
  <c r="G31"/>
  <c r="H31" s="1"/>
  <c r="G32"/>
  <c r="H32"/>
  <c r="G33"/>
  <c r="H33"/>
  <c r="G34"/>
  <c r="H34"/>
  <c r="G35"/>
  <c r="H35"/>
  <c r="G36"/>
  <c r="H36"/>
  <c r="G37"/>
  <c r="H37"/>
  <c r="G38"/>
  <c r="H38"/>
  <c r="G39"/>
  <c r="H39"/>
  <c r="G25"/>
  <c r="G26"/>
  <c r="G27"/>
  <c r="G28"/>
  <c r="G29"/>
  <c r="G24"/>
  <c r="H24" s="1"/>
  <c r="G23"/>
  <c r="H23" s="1"/>
  <c r="H25"/>
  <c r="H26"/>
  <c r="H27"/>
  <c r="H28"/>
  <c r="H29"/>
  <c r="D11"/>
  <c r="D13"/>
  <c r="D12"/>
  <c r="D9"/>
  <c r="H44"/>
  <c r="G44"/>
  <c r="G43"/>
  <c r="H43" s="1"/>
  <c r="G42"/>
  <c r="H42" s="1"/>
  <c r="H6" i="8"/>
  <c r="H25"/>
  <c r="H24"/>
  <c r="H23"/>
  <c r="H22"/>
  <c r="H21"/>
  <c r="H20"/>
  <c r="H19"/>
  <c r="H18"/>
  <c r="H12"/>
  <c r="H11"/>
  <c r="H10"/>
  <c r="H9"/>
  <c r="H8"/>
  <c r="H7"/>
  <c r="H5"/>
  <c r="H46" i="5" l="1"/>
  <c r="H47" s="1"/>
  <c r="H48"/>
</calcChain>
</file>

<file path=xl/sharedStrings.xml><?xml version="1.0" encoding="utf-8"?>
<sst xmlns="http://schemas.openxmlformats.org/spreadsheetml/2006/main" count="131" uniqueCount="77">
  <si>
    <t>Nom</t>
  </si>
  <si>
    <t>Adresse</t>
  </si>
  <si>
    <t>Téléphone</t>
  </si>
  <si>
    <t>TVA</t>
  </si>
  <si>
    <t>Code postal - Ville</t>
  </si>
  <si>
    <t>Nom de la société (ou logo)</t>
  </si>
  <si>
    <t>Total HT</t>
  </si>
  <si>
    <t>Total TTC</t>
  </si>
  <si>
    <t>Adresse e-mail</t>
  </si>
  <si>
    <t>Désignation</t>
  </si>
  <si>
    <r>
      <t xml:space="preserve">SARL au capital social de </t>
    </r>
    <r>
      <rPr>
        <i/>
        <sz val="10"/>
        <color theme="0" tint="-0.34998626667073579"/>
        <rFont val="Verdana"/>
        <family val="2"/>
      </rPr>
      <t>X</t>
    </r>
    <r>
      <rPr>
        <i/>
        <sz val="10"/>
        <rFont val="Verdana"/>
        <family val="2"/>
      </rPr>
      <t>€, RCS</t>
    </r>
    <r>
      <rPr>
        <i/>
        <sz val="10"/>
        <color theme="0" tint="-0.34998626667073579"/>
        <rFont val="Verdana"/>
        <family val="2"/>
      </rPr>
      <t xml:space="preserve"> AAAAA XXX XXX XXX XXX
</t>
    </r>
    <r>
      <rPr>
        <i/>
        <sz val="10"/>
        <rFont val="Verdana"/>
        <family val="2"/>
      </rPr>
      <t xml:space="preserve">SIREN </t>
    </r>
    <r>
      <rPr>
        <i/>
        <sz val="10"/>
        <color theme="0" tint="-0.34998626667073579"/>
        <rFont val="Verdana"/>
        <family val="2"/>
      </rPr>
      <t>XXX XXX XXX XXX</t>
    </r>
    <r>
      <rPr>
        <i/>
        <sz val="10"/>
        <rFont val="Verdana"/>
        <family val="2"/>
      </rPr>
      <t xml:space="preserve">
N° TVA intracommunautaire FR </t>
    </r>
    <r>
      <rPr>
        <i/>
        <sz val="10"/>
        <color theme="0" tint="-0.34998626667073579"/>
        <rFont val="Verdana"/>
        <family val="2"/>
      </rPr>
      <t>XXX XXX XXX XXX XX</t>
    </r>
  </si>
  <si>
    <t>A l'attention de</t>
  </si>
  <si>
    <r>
      <t xml:space="preserve">Taux des pénalités exigibles à compter du 2 mars 2013 en l'absence de paiement : </t>
    </r>
    <r>
      <rPr>
        <i/>
        <sz val="11"/>
        <color theme="0" tint="-0.34998626667073579"/>
        <rFont val="Verdana"/>
        <family val="2"/>
      </rPr>
      <t>XXX</t>
    </r>
    <r>
      <rPr>
        <i/>
        <sz val="11"/>
        <rFont val="Verdana"/>
        <family val="2"/>
      </rPr>
      <t xml:space="preserve"> %
Indemnité forfaitaire pour frais de recouvrement en cas de retard de paiement : 40 €
Nos conditions de vente ne prévoient pas d'escompte pour paiement anticipé.
</t>
    </r>
    <r>
      <rPr>
        <i/>
        <u/>
        <sz val="11"/>
        <rFont val="Verdana"/>
        <family val="2"/>
      </rPr>
      <t xml:space="preserve">Coordonnées bancaires
</t>
    </r>
    <r>
      <rPr>
        <b/>
        <i/>
        <sz val="11"/>
        <rFont val="Verdana"/>
        <family val="2"/>
      </rPr>
      <t>Titulaire du compte</t>
    </r>
    <r>
      <rPr>
        <i/>
        <sz val="11"/>
        <rFont val="Verdana"/>
        <family val="2"/>
      </rPr>
      <t xml:space="preserve"> : </t>
    </r>
    <r>
      <rPr>
        <i/>
        <sz val="11"/>
        <color theme="0" tint="-0.34998626667073579"/>
        <rFont val="Verdana"/>
        <family val="2"/>
      </rPr>
      <t>à renseigner</t>
    </r>
    <r>
      <rPr>
        <i/>
        <u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RIB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XXXXX XXXXX XXXXXXXXXX 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>IBAN</t>
    </r>
    <r>
      <rPr>
        <i/>
        <sz val="11"/>
        <rFont val="Verdana"/>
        <family val="2"/>
      </rPr>
      <t xml:space="preserve"> </t>
    </r>
    <r>
      <rPr>
        <i/>
        <sz val="11"/>
        <color theme="0" tint="-0.34998626667073579"/>
        <rFont val="Verdana"/>
        <family val="2"/>
      </rPr>
      <t>XXXX XXXX XXXX XXXX XXXX XXX</t>
    </r>
    <r>
      <rPr>
        <i/>
        <sz val="11"/>
        <rFont val="Verdana"/>
        <family val="2"/>
      </rPr>
      <t xml:space="preserve">
</t>
    </r>
    <r>
      <rPr>
        <b/>
        <i/>
        <sz val="11"/>
        <rFont val="Verdana"/>
        <family val="2"/>
      </rPr>
      <t xml:space="preserve">BIC </t>
    </r>
    <r>
      <rPr>
        <i/>
        <sz val="11"/>
        <color theme="0" tint="-0.34998626667073579"/>
        <rFont val="Verdana"/>
        <family val="2"/>
      </rPr>
      <t>XXXXXXXXXXXXX</t>
    </r>
  </si>
  <si>
    <t>Quantité</t>
  </si>
  <si>
    <t>Prix HT</t>
  </si>
  <si>
    <t>Montant HT</t>
  </si>
  <si>
    <t>Montant TTC</t>
  </si>
  <si>
    <t>Base de données</t>
  </si>
  <si>
    <t>Equipement Tableau</t>
  </si>
  <si>
    <t>Article</t>
  </si>
  <si>
    <t>Prix de Vente HT</t>
  </si>
  <si>
    <t>Coeff revente</t>
  </si>
  <si>
    <t>Tab 3R</t>
  </si>
  <si>
    <t>Coffret Galéo13 3R 39MOD</t>
  </si>
  <si>
    <t>Coffret Galéo13 4R 52MOD</t>
  </si>
  <si>
    <t>Tab 4R</t>
  </si>
  <si>
    <t>ID 40AC 30ma</t>
  </si>
  <si>
    <t>Inter Dif FH202S AC-40/0,03</t>
  </si>
  <si>
    <t>Dij Div 10A</t>
  </si>
  <si>
    <t>Disj Ph/N SN201L-C10 / 4,5KA</t>
  </si>
  <si>
    <t>Dij Div 16A</t>
  </si>
  <si>
    <t>Disj Ph/N SN201L-C16 / 4,5KA</t>
  </si>
  <si>
    <t>Dij Div 20A</t>
  </si>
  <si>
    <t>Disj Ph/N SN201L-C20 / 4,5KA</t>
  </si>
  <si>
    <t>Peigne Horiz</t>
  </si>
  <si>
    <t>Peigne ID+11 SN201 (N+P+Capot)</t>
  </si>
  <si>
    <t>Coupure Gén tétra</t>
  </si>
  <si>
    <t>Inter 4P EP204 32A G</t>
  </si>
  <si>
    <t>Equipement Maison</t>
  </si>
  <si>
    <t xml:space="preserve">PC </t>
  </si>
  <si>
    <t>Odace Prise de courant 2P+T blanc, à vis</t>
  </si>
  <si>
    <t>VV</t>
  </si>
  <si>
    <t>Odace Va et vient blanc, 10A, à vis</t>
  </si>
  <si>
    <t>dble VV</t>
  </si>
  <si>
    <t>Odace Double Va et vient blanc, à vis</t>
  </si>
  <si>
    <t>BP</t>
  </si>
  <si>
    <t>Odace Poussoir Blanc, 10A, à vis</t>
  </si>
  <si>
    <t>TV</t>
  </si>
  <si>
    <t>Odace Prise TV blanc, à vis</t>
  </si>
  <si>
    <t>RJ45</t>
  </si>
  <si>
    <t>Odace Prise RJ45 blanc, Grade , à vis</t>
  </si>
  <si>
    <t>plaque 1 poste</t>
  </si>
  <si>
    <t>Odace styl, Plaque blanc 1 poste</t>
  </si>
  <si>
    <t>Odace styl, Plaque blanc 2 postes</t>
  </si>
  <si>
    <t>plaque 2 postes</t>
  </si>
  <si>
    <t>Main d'œuvre</t>
  </si>
  <si>
    <t>Tirage des gaînes</t>
  </si>
  <si>
    <t>Pose appareillage</t>
  </si>
  <si>
    <t xml:space="preserve">Noms </t>
  </si>
  <si>
    <t>Adresses</t>
  </si>
  <si>
    <t>CP</t>
  </si>
  <si>
    <t>Ville</t>
  </si>
  <si>
    <t>Email</t>
  </si>
  <si>
    <t>Tél</t>
  </si>
  <si>
    <t>Equipements maison</t>
  </si>
  <si>
    <t>Equipements Tableau</t>
  </si>
  <si>
    <t>EQUIPEMENTS MAISON</t>
  </si>
  <si>
    <t>EQUIPEMENTS TABLEAU</t>
  </si>
  <si>
    <t/>
  </si>
  <si>
    <t>56400</t>
  </si>
  <si>
    <t>AURAY</t>
  </si>
  <si>
    <t>02 97 57 70 55</t>
  </si>
  <si>
    <t>ESSAI</t>
  </si>
  <si>
    <t>1 Rue Bleue</t>
  </si>
  <si>
    <t>s</t>
  </si>
  <si>
    <t>essai@orange.fr</t>
  </si>
  <si>
    <t>Devis valable (2 mois) jusqu'au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</si>
</sst>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0#&quot; &quot;##&quot; &quot;##&quot; &quot;##&quot; &quot;##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i/>
      <sz val="10"/>
      <name val="Verdana"/>
      <family val="2"/>
    </font>
    <font>
      <i/>
      <sz val="10"/>
      <color theme="0" tint="-0.34998626667073579"/>
      <name val="Verdana"/>
      <family val="2"/>
    </font>
    <font>
      <b/>
      <sz val="11"/>
      <color theme="0"/>
      <name val="Verdana"/>
      <family val="2"/>
    </font>
    <font>
      <sz val="11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i/>
      <sz val="11"/>
      <name val="Verdana"/>
      <family val="2"/>
    </font>
    <font>
      <i/>
      <u/>
      <sz val="11"/>
      <name val="Verdana"/>
      <family val="2"/>
    </font>
    <font>
      <b/>
      <i/>
      <sz val="11"/>
      <name val="Verdana"/>
      <family val="2"/>
    </font>
    <font>
      <u/>
      <sz val="11"/>
      <color theme="10"/>
      <name val="Calibri"/>
      <family val="2"/>
      <scheme val="minor"/>
    </font>
    <font>
      <b/>
      <u/>
      <sz val="12"/>
      <name val="Verdana"/>
      <family val="2"/>
    </font>
    <font>
      <i/>
      <sz val="11"/>
      <color theme="0" tint="-0.34998626667073579"/>
      <name val="Verdana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0"/>
      <color theme="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1" fillId="6" borderId="0" applyNumberFormat="0" applyBorder="0" applyAlignment="0" applyProtection="0"/>
    <xf numFmtId="0" fontId="21" fillId="7" borderId="0" applyNumberFormat="0" applyBorder="0" applyAlignment="0" applyProtection="0"/>
    <xf numFmtId="0" fontId="1" fillId="8" borderId="0" applyNumberFormat="0" applyBorder="0" applyAlignment="0" applyProtection="0"/>
  </cellStyleXfs>
  <cellXfs count="80">
    <xf numFmtId="0" fontId="0" fillId="0" borderId="0" xfId="0"/>
    <xf numFmtId="0" fontId="4" fillId="0" borderId="0" xfId="0" applyFont="1" applyBorder="1" applyAlignment="1">
      <alignment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1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11" fillId="3" borderId="0" xfId="0" applyFont="1" applyFill="1" applyBorder="1" applyAlignment="1">
      <alignment horizontal="right" vertical="center"/>
    </xf>
    <xf numFmtId="0" fontId="10" fillId="3" borderId="0" xfId="0" applyFont="1" applyFill="1" applyBorder="1" applyAlignment="1">
      <alignment horizontal="right" vertical="center" indent="2"/>
    </xf>
    <xf numFmtId="0" fontId="8" fillId="4" borderId="0" xfId="0" applyFont="1" applyFill="1" applyBorder="1" applyAlignment="1">
      <alignment horizontal="left" vertical="center"/>
    </xf>
    <xf numFmtId="164" fontId="9" fillId="2" borderId="0" xfId="0" applyNumberFormat="1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vertical="center"/>
    </xf>
    <xf numFmtId="0" fontId="9" fillId="3" borderId="0" xfId="0" applyFont="1" applyFill="1" applyBorder="1" applyAlignment="1">
      <alignment horizontal="left" vertical="center" wrapText="1"/>
    </xf>
    <xf numFmtId="0" fontId="25" fillId="0" borderId="0" xfId="0" applyFont="1"/>
    <xf numFmtId="0" fontId="20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/>
    <xf numFmtId="0" fontId="9" fillId="3" borderId="0" xfId="0" applyNumberFormat="1" applyFont="1" applyFill="1" applyBorder="1" applyAlignment="1">
      <alignment horizontal="left" vertical="center"/>
    </xf>
    <xf numFmtId="0" fontId="21" fillId="5" borderId="0" xfId="3" applyBorder="1" applyAlignment="1">
      <alignment horizontal="left" vertical="center" wrapText="1"/>
    </xf>
    <xf numFmtId="0" fontId="19" fillId="5" borderId="0" xfId="3" applyNumberFormat="1" applyFont="1" applyBorder="1" applyAlignment="1">
      <alignment horizontal="left" vertical="center"/>
    </xf>
    <xf numFmtId="0" fontId="0" fillId="0" borderId="2" xfId="0" applyBorder="1"/>
    <xf numFmtId="0" fontId="20" fillId="8" borderId="3" xfId="6" applyFont="1" applyBorder="1"/>
    <xf numFmtId="0" fontId="20" fillId="8" borderId="3" xfId="6" applyFont="1" applyBorder="1" applyAlignment="1">
      <alignment horizontal="center"/>
    </xf>
    <xf numFmtId="0" fontId="20" fillId="8" borderId="4" xfId="6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6" fillId="0" borderId="0" xfId="2"/>
    <xf numFmtId="166" fontId="0" fillId="0" borderId="0" xfId="0" applyNumberFormat="1"/>
    <xf numFmtId="0" fontId="9" fillId="3" borderId="8" xfId="0" applyNumberFormat="1" applyFont="1" applyFill="1" applyBorder="1" applyAlignment="1">
      <alignment horizontal="left" vertical="center"/>
    </xf>
    <xf numFmtId="0" fontId="4" fillId="4" borderId="8" xfId="0" applyFont="1" applyFill="1" applyBorder="1" applyAlignment="1">
      <alignment vertical="center"/>
    </xf>
    <xf numFmtId="2" fontId="12" fillId="3" borderId="0" xfId="0" applyNumberFormat="1" applyFont="1" applyFill="1" applyBorder="1" applyAlignment="1">
      <alignment vertical="center"/>
    </xf>
    <xf numFmtId="2" fontId="10" fillId="3" borderId="0" xfId="0" applyNumberFormat="1" applyFont="1" applyFill="1" applyBorder="1" applyAlignment="1">
      <alignment vertical="center"/>
    </xf>
    <xf numFmtId="2" fontId="11" fillId="3" borderId="0" xfId="0" applyNumberFormat="1" applyFont="1" applyFill="1" applyBorder="1" applyAlignment="1">
      <alignment vertical="center"/>
    </xf>
    <xf numFmtId="2" fontId="17" fillId="3" borderId="0" xfId="0" applyNumberFormat="1" applyFont="1" applyFill="1" applyBorder="1" applyAlignment="1">
      <alignment horizontal="right" vertical="center"/>
    </xf>
    <xf numFmtId="2" fontId="10" fillId="3" borderId="0" xfId="0" applyNumberFormat="1" applyFont="1" applyFill="1" applyBorder="1" applyAlignment="1">
      <alignment horizontal="right" vertical="center" wrapText="1"/>
    </xf>
    <xf numFmtId="2" fontId="5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2" fontId="9" fillId="3" borderId="0" xfId="0" applyNumberFormat="1" applyFont="1" applyFill="1" applyBorder="1" applyAlignment="1">
      <alignment horizontal="center" vertical="center"/>
    </xf>
    <xf numFmtId="2" fontId="19" fillId="5" borderId="0" xfId="3" applyNumberFormat="1" applyFont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vertical="center"/>
    </xf>
    <xf numFmtId="2" fontId="4" fillId="3" borderId="0" xfId="0" applyNumberFormat="1" applyFont="1" applyFill="1" applyBorder="1" applyAlignment="1">
      <alignment vertical="center"/>
    </xf>
    <xf numFmtId="2" fontId="4" fillId="0" borderId="0" xfId="0" applyNumberFormat="1" applyFont="1" applyBorder="1" applyAlignment="1">
      <alignment vertical="center"/>
    </xf>
    <xf numFmtId="2" fontId="22" fillId="7" borderId="0" xfId="5" applyNumberFormat="1" applyFont="1" applyBorder="1" applyAlignment="1">
      <alignment vertical="center"/>
    </xf>
    <xf numFmtId="2" fontId="23" fillId="7" borderId="0" xfId="5" applyNumberFormat="1" applyFont="1" applyBorder="1" applyAlignment="1">
      <alignment vertical="center"/>
    </xf>
    <xf numFmtId="2" fontId="11" fillId="3" borderId="0" xfId="2" applyNumberFormat="1" applyFont="1" applyFill="1" applyBorder="1" applyAlignment="1">
      <alignment horizontal="left" vertical="center"/>
    </xf>
    <xf numFmtId="2" fontId="9" fillId="3" borderId="9" xfId="0" applyNumberFormat="1" applyFont="1" applyFill="1" applyBorder="1" applyAlignment="1">
      <alignment horizontal="center" vertical="center"/>
    </xf>
    <xf numFmtId="14" fontId="12" fillId="3" borderId="0" xfId="0" applyNumberFormat="1" applyFont="1" applyFill="1" applyBorder="1" applyAlignment="1">
      <alignment horizontal="left" vertical="center"/>
    </xf>
    <xf numFmtId="0" fontId="10" fillId="3" borderId="0" xfId="0" applyFont="1" applyFill="1" applyBorder="1" applyAlignment="1">
      <alignment horizontal="right" vertical="center" wrapText="1"/>
    </xf>
    <xf numFmtId="0" fontId="12" fillId="3" borderId="0" xfId="0" applyFont="1" applyFill="1" applyBorder="1" applyAlignment="1">
      <alignment horizontal="left" vertical="center"/>
    </xf>
    <xf numFmtId="0" fontId="10" fillId="3" borderId="0" xfId="0" applyFont="1" applyFill="1" applyBorder="1" applyAlignment="1">
      <alignment horizontal="center" vertical="center"/>
    </xf>
    <xf numFmtId="0" fontId="17" fillId="3" borderId="0" xfId="0" applyFont="1" applyFill="1" applyBorder="1" applyAlignment="1">
      <alignment horizontal="right" vertical="center"/>
    </xf>
    <xf numFmtId="2" fontId="8" fillId="4" borderId="0" xfId="0" applyNumberFormat="1" applyFont="1" applyFill="1" applyBorder="1" applyAlignment="1">
      <alignment horizontal="center" vertical="center"/>
    </xf>
    <xf numFmtId="166" fontId="12" fillId="3" borderId="0" xfId="0" applyNumberFormat="1" applyFont="1" applyFill="1" applyBorder="1" applyAlignment="1">
      <alignment horizontal="left" vertical="center"/>
    </xf>
    <xf numFmtId="0" fontId="11" fillId="3" borderId="0" xfId="0" applyFont="1" applyFill="1" applyBorder="1" applyAlignment="1">
      <alignment horizontal="right" vertical="center" wrapText="1"/>
    </xf>
    <xf numFmtId="0" fontId="8" fillId="4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 wrapText="1"/>
    </xf>
    <xf numFmtId="0" fontId="9" fillId="3" borderId="8" xfId="0" applyFont="1" applyFill="1" applyBorder="1" applyAlignment="1">
      <alignment horizontal="left" vertical="center" wrapText="1"/>
    </xf>
    <xf numFmtId="0" fontId="24" fillId="6" borderId="0" xfId="4" applyNumberFormat="1" applyFont="1" applyBorder="1" applyAlignment="1">
      <alignment horizontal="center" vertical="center"/>
    </xf>
    <xf numFmtId="0" fontId="1" fillId="6" borderId="0" xfId="4" applyNumberFormat="1" applyBorder="1" applyAlignment="1">
      <alignment horizontal="center" vertical="center"/>
    </xf>
    <xf numFmtId="0" fontId="19" fillId="5" borderId="0" xfId="3" applyFont="1" applyBorder="1" applyAlignment="1">
      <alignment horizontal="center" vertical="center" wrapText="1"/>
    </xf>
    <xf numFmtId="0" fontId="29" fillId="4" borderId="0" xfId="0" applyFont="1" applyFill="1" applyBorder="1" applyAlignment="1">
      <alignment horizontal="center" vertical="center" textRotation="9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7">
    <cellStyle name="20 % - Accent1" xfId="4" builtinId="30"/>
    <cellStyle name="40 % - Accent6" xfId="6" builtinId="51"/>
    <cellStyle name="Accent1" xfId="3" builtinId="29"/>
    <cellStyle name="Accent6" xfId="5" builtinId="49"/>
    <cellStyle name="Euro" xfId="1"/>
    <cellStyle name="Lien hypertexte" xfId="2" builtinId="8"/>
    <cellStyle name="Normal" xfId="0" builtinId="0"/>
  </cellStyles>
  <dxfs count="1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641350</xdr:colOff>
      <xdr:row>5</xdr:row>
      <xdr:rowOff>139700</xdr:rowOff>
    </xdr:from>
    <xdr:to>
      <xdr:col>4</xdr:col>
      <xdr:colOff>450850</xdr:colOff>
      <xdr:row>11</xdr:row>
      <xdr:rowOff>177800</xdr:rowOff>
    </xdr:to>
    <xdr:sp macro="[0]!Création" textlink="">
      <xdr:nvSpPr>
        <xdr:cNvPr id="2" name="Rectangle à coins arrondis 1"/>
        <xdr:cNvSpPr/>
      </xdr:nvSpPr>
      <xdr:spPr>
        <a:xfrm>
          <a:off x="1403350" y="1060450"/>
          <a:ext cx="2095500" cy="11430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 CLIENT</a:t>
          </a:r>
        </a:p>
      </xdr:txBody>
    </xdr:sp>
    <xdr:clientData/>
  </xdr:twoCellAnchor>
  <xdr:twoCellAnchor>
    <xdr:from>
      <xdr:col>6</xdr:col>
      <xdr:colOff>457200</xdr:colOff>
      <xdr:row>6</xdr:row>
      <xdr:rowOff>19050</xdr:rowOff>
    </xdr:from>
    <xdr:to>
      <xdr:col>9</xdr:col>
      <xdr:colOff>374650</xdr:colOff>
      <xdr:row>12</xdr:row>
      <xdr:rowOff>19050</xdr:rowOff>
    </xdr:to>
    <xdr:sp macro="[0]!pagedevis" textlink="">
      <xdr:nvSpPr>
        <xdr:cNvPr id="3" name="Rectangle à coins arrondis 2"/>
        <xdr:cNvSpPr/>
      </xdr:nvSpPr>
      <xdr:spPr>
        <a:xfrm>
          <a:off x="5029200" y="1123950"/>
          <a:ext cx="2203450" cy="11049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NOUVEAU DEVIS</a:t>
          </a:r>
        </a:p>
      </xdr:txBody>
    </xdr:sp>
    <xdr:clientData/>
  </xdr:twoCellAnchor>
  <xdr:twoCellAnchor>
    <xdr:from>
      <xdr:col>6</xdr:col>
      <xdr:colOff>571500</xdr:colOff>
      <xdr:row>15</xdr:row>
      <xdr:rowOff>25400</xdr:rowOff>
    </xdr:from>
    <xdr:to>
      <xdr:col>9</xdr:col>
      <xdr:colOff>431800</xdr:colOff>
      <xdr:row>18</xdr:row>
      <xdr:rowOff>12700</xdr:rowOff>
    </xdr:to>
    <xdr:sp macro="[0]!initialise" textlink="">
      <xdr:nvSpPr>
        <xdr:cNvPr id="4" name="Rectangle à coins arrondis 3"/>
        <xdr:cNvSpPr/>
      </xdr:nvSpPr>
      <xdr:spPr>
        <a:xfrm>
          <a:off x="5143500" y="2787650"/>
          <a:ext cx="2146300" cy="5397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INIT</a:t>
          </a:r>
        </a:p>
        <a:p>
          <a:pPr algn="ctr"/>
          <a:r>
            <a:rPr lang="fr-FR" sz="1100"/>
            <a:t>(suite aux modifs apportées)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essai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L19" sqref="L19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H65"/>
  <sheetViews>
    <sheetView topLeftCell="A4" zoomScale="90" zoomScaleNormal="90" workbookViewId="0">
      <selection activeCell="G19" sqref="G19"/>
    </sheetView>
  </sheetViews>
  <sheetFormatPr baseColWidth="10" defaultColWidth="35.1796875" defaultRowHeight="23.25" customHeight="1"/>
  <cols>
    <col min="1" max="1" width="4.26953125" style="1" customWidth="1"/>
    <col min="2" max="2" width="10.36328125" style="1" customWidth="1"/>
    <col min="3" max="3" width="13.7265625" style="1" customWidth="1"/>
    <col min="4" max="4" width="57.26953125" style="1" customWidth="1"/>
    <col min="5" max="5" width="14.1796875" style="1" customWidth="1"/>
    <col min="6" max="6" width="29.81640625" style="53" bestFit="1" customWidth="1"/>
    <col min="7" max="7" width="18.1796875" style="53" customWidth="1"/>
    <col min="8" max="8" width="17.81640625" style="53" customWidth="1"/>
    <col min="9" max="16384" width="35.1796875" style="1"/>
  </cols>
  <sheetData>
    <row r="1" spans="2:8" ht="23.25" customHeight="1">
      <c r="B1" s="61" t="s">
        <v>5</v>
      </c>
      <c r="C1" s="61"/>
      <c r="D1" s="61"/>
      <c r="E1" s="61"/>
      <c r="F1" s="41"/>
      <c r="G1" s="41"/>
      <c r="H1" s="41"/>
    </row>
    <row r="2" spans="2:8" ht="23.25" customHeight="1">
      <c r="B2" s="61"/>
      <c r="C2" s="61"/>
      <c r="D2" s="61"/>
      <c r="E2" s="61"/>
      <c r="F2" s="42"/>
      <c r="G2" s="42"/>
      <c r="H2" s="42"/>
    </row>
    <row r="3" spans="2:8" ht="23.25" customHeight="1">
      <c r="B3" s="9"/>
      <c r="C3" s="9"/>
      <c r="D3" s="9"/>
      <c r="E3" s="9"/>
      <c r="F3" s="41"/>
      <c r="G3" s="41"/>
      <c r="H3" s="41"/>
    </row>
    <row r="4" spans="2:8" ht="23.25" customHeight="1">
      <c r="B4" s="9"/>
      <c r="C4" s="11"/>
      <c r="D4" s="9"/>
      <c r="E4" s="9"/>
      <c r="F4" s="43"/>
      <c r="G4" s="43"/>
      <c r="H4" s="43"/>
    </row>
    <row r="5" spans="2:8" ht="23.25" customHeight="1">
      <c r="B5" s="9"/>
      <c r="C5" s="13"/>
      <c r="D5" s="10"/>
      <c r="E5" s="13"/>
      <c r="F5" s="43"/>
      <c r="G5" s="43"/>
      <c r="H5" s="43"/>
    </row>
    <row r="6" spans="2:8" ht="23.25" customHeight="1">
      <c r="B6" s="12"/>
      <c r="C6" s="12"/>
      <c r="D6" s="12"/>
      <c r="E6" s="12"/>
      <c r="F6" s="43"/>
      <c r="G6" s="43"/>
      <c r="H6" s="43"/>
    </row>
    <row r="7" spans="2:8" s="20" customFormat="1" ht="18.75" customHeight="1">
      <c r="B7" s="62" t="s">
        <v>11</v>
      </c>
      <c r="C7" s="62"/>
      <c r="D7" s="60"/>
      <c r="E7" s="60"/>
      <c r="F7" s="43"/>
      <c r="G7" s="43"/>
      <c r="H7" s="44"/>
    </row>
    <row r="8" spans="2:8" s="20" customFormat="1" ht="18.75" customHeight="1">
      <c r="B8" s="59" t="s">
        <v>0</v>
      </c>
      <c r="C8" s="59"/>
      <c r="D8" s="60" t="s">
        <v>72</v>
      </c>
      <c r="E8" s="60"/>
      <c r="F8" s="43"/>
      <c r="G8" s="43"/>
      <c r="H8" s="45"/>
    </row>
    <row r="9" spans="2:8" s="20" customFormat="1" ht="18.75" customHeight="1">
      <c r="B9" s="59" t="s">
        <v>1</v>
      </c>
      <c r="C9" s="59"/>
      <c r="D9" s="60" t="str">
        <f>VLOOKUP(Devis!$D$8,Fichier_client!$A$1:$F$99,2,FALSE)</f>
        <v>1 Rue Bleue</v>
      </c>
      <c r="E9" s="60"/>
      <c r="F9" s="43"/>
      <c r="G9" s="43"/>
      <c r="H9" s="45"/>
    </row>
    <row r="10" spans="2:8" s="20" customFormat="1" ht="18.75" customHeight="1">
      <c r="B10" s="59"/>
      <c r="C10" s="59"/>
      <c r="D10" s="60"/>
      <c r="E10" s="60"/>
      <c r="F10" s="43"/>
      <c r="G10" s="43"/>
      <c r="H10" s="45"/>
    </row>
    <row r="11" spans="2:8" s="20" customFormat="1" ht="18.75" customHeight="1">
      <c r="B11" s="59" t="s">
        <v>4</v>
      </c>
      <c r="C11" s="59"/>
      <c r="D11" s="60" t="str">
        <f>VLOOKUP(Devis!$D$8,Fichier_client!$A$1:$F$99,3,FALSE) &amp; "-" &amp; VLOOKUP(Devis!$D$8,Fichier_client!$A$1:$F$99,4,FALSE)</f>
        <v>56400-AURAY</v>
      </c>
      <c r="E11" s="60"/>
      <c r="F11" s="43"/>
      <c r="G11" s="43"/>
      <c r="H11" s="45"/>
    </row>
    <row r="12" spans="2:8" s="20" customFormat="1" ht="18.75" customHeight="1">
      <c r="B12" s="59" t="s">
        <v>8</v>
      </c>
      <c r="C12" s="59"/>
      <c r="D12" s="60" t="str">
        <f>VLOOKUP(Devis!$D$8,Fichier_client!$A$1:$F$99,5,FALSE)</f>
        <v>essai@orange.fr</v>
      </c>
      <c r="E12" s="60"/>
      <c r="F12" s="56"/>
      <c r="G12" s="43"/>
      <c r="H12" s="45"/>
    </row>
    <row r="13" spans="2:8" s="20" customFormat="1" ht="18.75" customHeight="1">
      <c r="B13" s="59" t="s">
        <v>2</v>
      </c>
      <c r="C13" s="59"/>
      <c r="D13" s="64" t="str">
        <f>VLOOKUP(Devis!$D$8,Fichier_client!$A$1:$F$99,6,FALSE)</f>
        <v>02 97 57 70 55</v>
      </c>
      <c r="E13" s="64"/>
      <c r="F13" s="43"/>
      <c r="G13" s="43"/>
      <c r="H13" s="45"/>
    </row>
    <row r="14" spans="2:8" s="20" customFormat="1" ht="18.75" customHeight="1">
      <c r="B14" s="65"/>
      <c r="C14" s="65"/>
      <c r="D14" s="60"/>
      <c r="E14" s="60"/>
      <c r="F14" s="43"/>
      <c r="G14" s="43"/>
      <c r="H14" s="45"/>
    </row>
    <row r="15" spans="2:8" ht="23.25" customHeight="1">
      <c r="B15" s="14"/>
      <c r="C15" s="14"/>
      <c r="D15" s="15"/>
      <c r="E15" s="9"/>
      <c r="F15" s="43"/>
      <c r="G15" s="43"/>
      <c r="H15" s="43"/>
    </row>
    <row r="16" spans="2:8" ht="23.25" customHeight="1">
      <c r="B16" s="8"/>
      <c r="C16" s="8"/>
      <c r="D16" s="7"/>
      <c r="E16" s="5"/>
      <c r="F16" s="46"/>
      <c r="G16" s="46"/>
      <c r="H16" s="46"/>
    </row>
    <row r="17" spans="1:8" ht="23.25" customHeight="1">
      <c r="B17" s="8"/>
      <c r="C17" s="8"/>
      <c r="D17" s="7"/>
      <c r="E17" s="5"/>
      <c r="F17" s="46"/>
      <c r="G17" s="46"/>
      <c r="H17" s="46"/>
    </row>
    <row r="18" spans="1:8" ht="23.25" customHeight="1">
      <c r="B18" s="8"/>
      <c r="C18" s="8"/>
      <c r="D18" s="7"/>
      <c r="E18" s="5"/>
      <c r="F18" s="46"/>
      <c r="G18" s="46"/>
      <c r="H18" s="46"/>
    </row>
    <row r="19" spans="1:8" ht="23.25" customHeight="1">
      <c r="B19" s="2"/>
      <c r="C19" s="2"/>
      <c r="E19" s="16" t="s">
        <v>76</v>
      </c>
      <c r="F19" s="58">
        <f ca="1">TODAY()+60</f>
        <v>41591</v>
      </c>
      <c r="G19" s="46"/>
      <c r="H19" s="46"/>
    </row>
    <row r="20" spans="1:8" ht="23.25" customHeight="1">
      <c r="B20" s="4"/>
      <c r="C20" s="6"/>
      <c r="D20" s="6"/>
      <c r="E20" s="6"/>
      <c r="F20" s="47"/>
      <c r="G20" s="47"/>
      <c r="H20" s="47"/>
    </row>
    <row r="21" spans="1:8" ht="23.25" customHeight="1">
      <c r="B21" s="66" t="s">
        <v>13</v>
      </c>
      <c r="C21" s="66" t="s">
        <v>9</v>
      </c>
      <c r="D21" s="66"/>
      <c r="E21" s="17"/>
      <c r="F21" s="63" t="s">
        <v>14</v>
      </c>
      <c r="G21" s="63" t="s">
        <v>15</v>
      </c>
      <c r="H21" s="63" t="s">
        <v>16</v>
      </c>
    </row>
    <row r="22" spans="1:8" ht="23.25" customHeight="1">
      <c r="B22" s="66"/>
      <c r="C22" s="66"/>
      <c r="D22" s="66"/>
      <c r="E22" s="17"/>
      <c r="F22" s="63"/>
      <c r="G22" s="63"/>
      <c r="H22" s="63"/>
    </row>
    <row r="23" spans="1:8" ht="23.25" customHeight="1">
      <c r="A23" s="77" t="s">
        <v>65</v>
      </c>
      <c r="B23" s="27">
        <v>2</v>
      </c>
      <c r="C23" s="72" t="s">
        <v>23</v>
      </c>
      <c r="D23" s="72"/>
      <c r="E23" s="72"/>
      <c r="F23" s="48">
        <f>IF(C23="","",VLOOKUP(C23,BDT!$B$3:$E$10,4,FALSE))</f>
        <v>57.744</v>
      </c>
      <c r="G23" s="48">
        <f>IF(C23="","",F23*B23)</f>
        <v>115.488</v>
      </c>
      <c r="H23" s="48">
        <f>IF(C23="","",G23*19.6%+G23)</f>
        <v>138.123648</v>
      </c>
    </row>
    <row r="24" spans="1:8" ht="23.25" customHeight="1">
      <c r="A24" s="77"/>
      <c r="B24" s="27">
        <v>1</v>
      </c>
      <c r="C24" s="72" t="s">
        <v>27</v>
      </c>
      <c r="D24" s="72"/>
      <c r="E24" s="72"/>
      <c r="F24" s="48">
        <f>IF(C24="","",VLOOKUP(C24,BDT!$B$3:$E$10,4,FALSE))</f>
        <v>42.875999999999998</v>
      </c>
      <c r="G24" s="48">
        <f t="shared" ref="G24:G29" si="0">IF(C24="","",F24*B24)</f>
        <v>42.875999999999998</v>
      </c>
      <c r="H24" s="48">
        <f t="shared" ref="H24:H29" si="1">IF(C24="","",G24*19.6%+G24)</f>
        <v>51.279696000000001</v>
      </c>
    </row>
    <row r="25" spans="1:8" ht="23.25" customHeight="1">
      <c r="A25" s="77"/>
      <c r="B25" s="27"/>
      <c r="C25" s="72"/>
      <c r="D25" s="72"/>
      <c r="E25" s="72"/>
      <c r="F25" s="48" t="str">
        <f>IF(C25="","",VLOOKUP(C25,BDT!$B$3:$E$10,4,FALSE))</f>
        <v/>
      </c>
      <c r="G25" s="48" t="str">
        <f t="shared" si="0"/>
        <v/>
      </c>
      <c r="H25" s="48" t="str">
        <f t="shared" si="1"/>
        <v/>
      </c>
    </row>
    <row r="26" spans="1:8" ht="23.25" customHeight="1">
      <c r="A26" s="77"/>
      <c r="B26" s="27"/>
      <c r="C26" s="72"/>
      <c r="D26" s="72"/>
      <c r="E26" s="72"/>
      <c r="F26" s="48" t="str">
        <f>IF(C26="","",VLOOKUP(C26,BDT!$B$3:$E$10,4,FALSE))</f>
        <v/>
      </c>
      <c r="G26" s="48" t="str">
        <f t="shared" si="0"/>
        <v/>
      </c>
      <c r="H26" s="48" t="str">
        <f t="shared" si="1"/>
        <v/>
      </c>
    </row>
    <row r="27" spans="1:8" ht="23.25" customHeight="1">
      <c r="A27" s="77"/>
      <c r="B27" s="27"/>
      <c r="C27" s="72"/>
      <c r="D27" s="72"/>
      <c r="E27" s="72"/>
      <c r="F27" s="48" t="str">
        <f>IF(C27="","",VLOOKUP(C27,BDT!$B$3:$E$10,4,FALSE))</f>
        <v/>
      </c>
      <c r="G27" s="48" t="str">
        <f t="shared" si="0"/>
        <v/>
      </c>
      <c r="H27" s="48" t="str">
        <f t="shared" si="1"/>
        <v/>
      </c>
    </row>
    <row r="28" spans="1:8" ht="23.25" customHeight="1">
      <c r="A28" s="77"/>
      <c r="B28" s="27"/>
      <c r="C28" s="72"/>
      <c r="D28" s="72"/>
      <c r="E28" s="72"/>
      <c r="F28" s="48" t="str">
        <f>IF(C28="","",VLOOKUP(C28,BDT!$B$3:$E$10,4,FALSE))</f>
        <v/>
      </c>
      <c r="G28" s="48" t="str">
        <f t="shared" si="0"/>
        <v/>
      </c>
      <c r="H28" s="48" t="str">
        <f t="shared" si="1"/>
        <v/>
      </c>
    </row>
    <row r="29" spans="1:8" ht="23.25" customHeight="1" thickBot="1">
      <c r="A29" s="77"/>
      <c r="B29" s="27"/>
      <c r="C29" s="72"/>
      <c r="D29" s="72"/>
      <c r="E29" s="72"/>
      <c r="F29" s="48" t="str">
        <f>IF(C29="","",VLOOKUP(C29,BDT!$B$3:$E$10,4,FALSE))</f>
        <v/>
      </c>
      <c r="G29" s="57" t="str">
        <f t="shared" si="0"/>
        <v/>
      </c>
      <c r="H29" s="57" t="str">
        <f t="shared" si="1"/>
        <v/>
      </c>
    </row>
    <row r="30" spans="1:8" ht="23.25" customHeight="1" thickTop="1">
      <c r="A30" s="40"/>
      <c r="B30" s="39">
        <v>2</v>
      </c>
      <c r="C30" s="73" t="s">
        <v>40</v>
      </c>
      <c r="D30" s="73"/>
      <c r="E30" s="73"/>
      <c r="F30" s="48">
        <f>IF(C30="","",VLOOKUP(C30,BDM!$B$3:$E$10,4,FALSE))</f>
        <v>3.6531000000000002</v>
      </c>
      <c r="G30" s="48">
        <f t="shared" ref="G30:G39" si="2">IF(C30="","",F30*B30)</f>
        <v>7.3062000000000005</v>
      </c>
      <c r="H30" s="48">
        <f t="shared" ref="H30:H39" si="3">IF(C30="","",G30*19.6%+G30)</f>
        <v>8.7382152000000008</v>
      </c>
    </row>
    <row r="31" spans="1:8" ht="23.25" customHeight="1">
      <c r="A31" s="77" t="s">
        <v>64</v>
      </c>
      <c r="B31" s="27">
        <v>2</v>
      </c>
      <c r="C31" s="72" t="s">
        <v>42</v>
      </c>
      <c r="D31" s="72"/>
      <c r="E31" s="72"/>
      <c r="F31" s="48">
        <f>IF(C31="","",VLOOKUP(C31,BDM!$B$3:$E$10,4,FALSE))</f>
        <v>3.5423999999999998</v>
      </c>
      <c r="G31" s="48">
        <f t="shared" si="2"/>
        <v>7.0847999999999995</v>
      </c>
      <c r="H31" s="48">
        <f t="shared" si="3"/>
        <v>8.4734207999999995</v>
      </c>
    </row>
    <row r="32" spans="1:8" ht="23.25" customHeight="1">
      <c r="A32" s="77"/>
      <c r="B32" s="27"/>
      <c r="C32" s="72"/>
      <c r="D32" s="72"/>
      <c r="E32" s="72"/>
      <c r="F32" s="48" t="str">
        <f>IF(C32="","",VLOOKUP(C32,BDM!$B$3:$E$10,4,FALSE))</f>
        <v/>
      </c>
      <c r="G32" s="48" t="str">
        <f t="shared" si="2"/>
        <v/>
      </c>
      <c r="H32" s="48" t="str">
        <f t="shared" si="3"/>
        <v/>
      </c>
    </row>
    <row r="33" spans="1:8" ht="23.25" customHeight="1">
      <c r="A33" s="77"/>
      <c r="B33" s="27"/>
      <c r="C33" s="72"/>
      <c r="D33" s="72"/>
      <c r="E33" s="72"/>
      <c r="F33" s="48" t="str">
        <f>IF(C33="","",VLOOKUP(C33,BDM!$B$3:$E$10,4,FALSE))</f>
        <v/>
      </c>
      <c r="G33" s="48" t="str">
        <f t="shared" si="2"/>
        <v/>
      </c>
      <c r="H33" s="48" t="str">
        <f t="shared" si="3"/>
        <v/>
      </c>
    </row>
    <row r="34" spans="1:8" ht="23.25" customHeight="1">
      <c r="A34" s="77"/>
      <c r="B34" s="27"/>
      <c r="C34" s="72"/>
      <c r="D34" s="72"/>
      <c r="E34" s="72"/>
      <c r="F34" s="48" t="str">
        <f>IF(C34="","",VLOOKUP(C34,BDM!$B$3:$E$10,4,FALSE))</f>
        <v/>
      </c>
      <c r="G34" s="48" t="str">
        <f t="shared" si="2"/>
        <v/>
      </c>
      <c r="H34" s="48" t="str">
        <f t="shared" si="3"/>
        <v/>
      </c>
    </row>
    <row r="35" spans="1:8" ht="23.25" customHeight="1">
      <c r="A35" s="77"/>
      <c r="B35" s="27"/>
      <c r="C35" s="72"/>
      <c r="D35" s="72"/>
      <c r="E35" s="72"/>
      <c r="F35" s="48" t="str">
        <f>IF(C35="","",VLOOKUP(C35,BDM!$B$3:$E$10,4,FALSE))</f>
        <v/>
      </c>
      <c r="G35" s="48" t="str">
        <f t="shared" si="2"/>
        <v/>
      </c>
      <c r="H35" s="48" t="str">
        <f t="shared" si="3"/>
        <v/>
      </c>
    </row>
    <row r="36" spans="1:8" ht="23.25" customHeight="1">
      <c r="A36" s="77"/>
      <c r="B36" s="27"/>
      <c r="C36" s="72"/>
      <c r="D36" s="72"/>
      <c r="E36" s="72"/>
      <c r="F36" s="48" t="str">
        <f>IF(C36="","",VLOOKUP(C36,BDM!$B$3:$E$10,4,FALSE))</f>
        <v/>
      </c>
      <c r="G36" s="48" t="str">
        <f t="shared" si="2"/>
        <v/>
      </c>
      <c r="H36" s="48" t="str">
        <f t="shared" si="3"/>
        <v/>
      </c>
    </row>
    <row r="37" spans="1:8" ht="23.25" customHeight="1">
      <c r="A37" s="77"/>
      <c r="B37" s="27"/>
      <c r="C37" s="72"/>
      <c r="D37" s="72"/>
      <c r="E37" s="72"/>
      <c r="F37" s="48" t="str">
        <f>IF(C37="","",VLOOKUP(C37,BDM!$B$3:$E$10,4,FALSE))</f>
        <v/>
      </c>
      <c r="G37" s="48" t="str">
        <f t="shared" si="2"/>
        <v/>
      </c>
      <c r="H37" s="48" t="str">
        <f t="shared" si="3"/>
        <v/>
      </c>
    </row>
    <row r="38" spans="1:8" ht="23.25" customHeight="1">
      <c r="A38" s="77"/>
      <c r="B38" s="27"/>
      <c r="C38" s="72"/>
      <c r="D38" s="72"/>
      <c r="E38" s="72"/>
      <c r="F38" s="48" t="str">
        <f>IF(C38="","",VLOOKUP(C38,BDM!$B$3:$E$10,4,FALSE))</f>
        <v/>
      </c>
      <c r="G38" s="48" t="str">
        <f t="shared" si="2"/>
        <v/>
      </c>
      <c r="H38" s="48" t="str">
        <f t="shared" si="3"/>
        <v/>
      </c>
    </row>
    <row r="39" spans="1:8" ht="23.25" customHeight="1">
      <c r="A39" s="77"/>
      <c r="B39" s="27"/>
      <c r="C39" s="72"/>
      <c r="D39" s="72"/>
      <c r="E39" s="72"/>
      <c r="F39" s="48" t="str">
        <f>IF(C39="","",VLOOKUP(C39,BDM!$B$3:$E$10,4,FALSE))</f>
        <v/>
      </c>
      <c r="G39" s="48" t="str">
        <f t="shared" si="2"/>
        <v/>
      </c>
      <c r="H39" s="48" t="str">
        <f t="shared" si="3"/>
        <v/>
      </c>
    </row>
    <row r="40" spans="1:8" ht="23.25" customHeight="1">
      <c r="B40" s="74" t="s">
        <v>55</v>
      </c>
      <c r="C40" s="75"/>
      <c r="D40" s="75"/>
      <c r="E40" s="75"/>
      <c r="F40" s="75"/>
      <c r="G40" s="75"/>
      <c r="H40" s="75"/>
    </row>
    <row r="41" spans="1:8" ht="23.25" customHeight="1">
      <c r="B41" s="29" t="s">
        <v>13</v>
      </c>
      <c r="C41" s="76" t="s">
        <v>9</v>
      </c>
      <c r="D41" s="76"/>
      <c r="E41" s="28"/>
      <c r="F41" s="49" t="s">
        <v>14</v>
      </c>
      <c r="G41" s="49" t="s">
        <v>15</v>
      </c>
      <c r="H41" s="49" t="s">
        <v>16</v>
      </c>
    </row>
    <row r="42" spans="1:8" ht="23.25" customHeight="1">
      <c r="B42" s="27">
        <v>2</v>
      </c>
      <c r="C42" s="21"/>
      <c r="D42" s="21" t="s">
        <v>56</v>
      </c>
      <c r="E42" s="21"/>
      <c r="F42" s="48">
        <v>35</v>
      </c>
      <c r="G42" s="48">
        <f>IF(F42&gt;0,B42*F42,"")</f>
        <v>70</v>
      </c>
      <c r="H42" s="48">
        <f>IF(F42&gt;0,G42*19.6%+G42,"")</f>
        <v>83.72</v>
      </c>
    </row>
    <row r="43" spans="1:8" ht="23.25" customHeight="1">
      <c r="B43" s="27">
        <v>16</v>
      </c>
      <c r="C43" s="21"/>
      <c r="D43" s="21" t="s">
        <v>57</v>
      </c>
      <c r="E43" s="21"/>
      <c r="F43" s="48">
        <v>35</v>
      </c>
      <c r="G43" s="48">
        <f t="shared" ref="G43:G44" si="4">IF(F43&gt;0,B43*F43,"")</f>
        <v>560</v>
      </c>
      <c r="H43" s="48">
        <f t="shared" ref="H43:H44" si="5">IF(F43&gt;0,G43*19.6%+G43,"")</f>
        <v>669.76</v>
      </c>
    </row>
    <row r="44" spans="1:8" ht="23.25" customHeight="1">
      <c r="B44" s="27"/>
      <c r="C44" s="21"/>
      <c r="D44" s="21"/>
      <c r="E44" s="21"/>
      <c r="F44" s="48"/>
      <c r="G44" s="48" t="str">
        <f t="shared" si="4"/>
        <v/>
      </c>
      <c r="H44" s="48" t="str">
        <f t="shared" si="5"/>
        <v/>
      </c>
    </row>
    <row r="45" spans="1:8" ht="9" customHeight="1">
      <c r="B45" s="18"/>
      <c r="C45" s="67"/>
      <c r="D45" s="67"/>
      <c r="E45" s="67"/>
      <c r="F45" s="50"/>
      <c r="G45" s="50"/>
      <c r="H45" s="50"/>
    </row>
    <row r="46" spans="1:8" ht="19.5" customHeight="1">
      <c r="B46" s="19"/>
      <c r="C46" s="19"/>
      <c r="D46" s="19"/>
      <c r="E46" s="19"/>
      <c r="F46" s="51"/>
      <c r="G46" s="54" t="s">
        <v>6</v>
      </c>
      <c r="H46" s="51">
        <f>SUM(G23:G39)+SUM(G42:G44)</f>
        <v>802.755</v>
      </c>
    </row>
    <row r="47" spans="1:8" ht="19.5" customHeight="1">
      <c r="B47" s="19"/>
      <c r="C47" s="19"/>
      <c r="D47" s="19"/>
      <c r="E47" s="19"/>
      <c r="F47" s="51"/>
      <c r="G47" s="55" t="s">
        <v>3</v>
      </c>
      <c r="H47" s="51">
        <f>H46*19.6%</f>
        <v>157.33998</v>
      </c>
    </row>
    <row r="48" spans="1:8" ht="24.75" customHeight="1">
      <c r="B48" s="19"/>
      <c r="C48" s="19"/>
      <c r="D48" s="19"/>
      <c r="E48" s="19"/>
      <c r="F48" s="51"/>
      <c r="G48" s="54" t="s">
        <v>7</v>
      </c>
      <c r="H48" s="51">
        <f>SUM(H23:H39)+SUM(H42:H44)</f>
        <v>960.09498000000008</v>
      </c>
    </row>
    <row r="49" spans="2:8" ht="19.5" customHeight="1">
      <c r="B49" s="19"/>
      <c r="C49" s="19"/>
      <c r="D49" s="19"/>
      <c r="E49" s="19"/>
      <c r="F49" s="51"/>
      <c r="G49" s="51"/>
      <c r="H49" s="51"/>
    </row>
    <row r="50" spans="2:8" ht="19.5" customHeight="1">
      <c r="B50" s="3"/>
      <c r="C50" s="3"/>
      <c r="D50" s="3"/>
      <c r="E50" s="3"/>
      <c r="F50" s="46"/>
      <c r="G50" s="46"/>
      <c r="H50" s="46"/>
    </row>
    <row r="51" spans="2:8" ht="19.5" customHeight="1">
      <c r="B51" s="68" t="s">
        <v>12</v>
      </c>
      <c r="C51" s="68"/>
      <c r="D51" s="68"/>
      <c r="E51" s="68"/>
      <c r="F51" s="68"/>
      <c r="G51" s="68"/>
      <c r="H51" s="68"/>
    </row>
    <row r="52" spans="2:8" ht="23.25" customHeight="1">
      <c r="B52" s="68"/>
      <c r="C52" s="68"/>
      <c r="D52" s="68"/>
      <c r="E52" s="68"/>
      <c r="F52" s="68"/>
      <c r="G52" s="68"/>
      <c r="H52" s="68"/>
    </row>
    <row r="53" spans="2:8" ht="23.25" customHeight="1">
      <c r="B53" s="68"/>
      <c r="C53" s="68"/>
      <c r="D53" s="68"/>
      <c r="E53" s="68"/>
      <c r="F53" s="68"/>
      <c r="G53" s="68"/>
      <c r="H53" s="68"/>
    </row>
    <row r="54" spans="2:8" ht="23.25" customHeight="1">
      <c r="B54" s="68"/>
      <c r="C54" s="68"/>
      <c r="D54" s="68"/>
      <c r="E54" s="68"/>
      <c r="F54" s="68"/>
      <c r="G54" s="68"/>
      <c r="H54" s="68"/>
    </row>
    <row r="55" spans="2:8" ht="23.25" customHeight="1">
      <c r="B55" s="68"/>
      <c r="C55" s="68"/>
      <c r="D55" s="68"/>
      <c r="E55" s="68"/>
      <c r="F55" s="68"/>
      <c r="G55" s="68"/>
      <c r="H55" s="68"/>
    </row>
    <row r="56" spans="2:8" ht="23.25" customHeight="1">
      <c r="B56" s="68"/>
      <c r="C56" s="68"/>
      <c r="D56" s="68"/>
      <c r="E56" s="68"/>
      <c r="F56" s="68"/>
      <c r="G56" s="68"/>
      <c r="H56" s="68"/>
    </row>
    <row r="57" spans="2:8" ht="23.25" customHeight="1">
      <c r="B57" s="5"/>
      <c r="C57" s="5"/>
      <c r="D57" s="5"/>
      <c r="E57" s="5"/>
      <c r="F57" s="52"/>
      <c r="G57" s="52"/>
      <c r="H57" s="52"/>
    </row>
    <row r="58" spans="2:8" ht="23.25" customHeight="1">
      <c r="B58" s="5"/>
      <c r="C58" s="5"/>
      <c r="D58" s="5"/>
      <c r="E58" s="5"/>
      <c r="F58" s="52"/>
      <c r="G58" s="52"/>
      <c r="H58" s="52"/>
    </row>
    <row r="59" spans="2:8" ht="23.25" customHeight="1">
      <c r="B59" s="5"/>
      <c r="C59" s="5"/>
      <c r="D59" s="5"/>
      <c r="E59" s="5"/>
      <c r="F59" s="52"/>
      <c r="G59" s="52"/>
      <c r="H59" s="52"/>
    </row>
    <row r="60" spans="2:8" ht="23.25" customHeight="1">
      <c r="B60" s="5"/>
      <c r="C60" s="5"/>
      <c r="D60" s="5"/>
      <c r="E60" s="5"/>
      <c r="F60" s="52"/>
      <c r="G60" s="52"/>
      <c r="H60" s="52"/>
    </row>
    <row r="61" spans="2:8" ht="23.25" customHeight="1">
      <c r="B61" s="5"/>
      <c r="C61" s="5"/>
      <c r="D61" s="5"/>
      <c r="E61" s="5"/>
      <c r="F61" s="52"/>
      <c r="G61" s="52"/>
      <c r="H61" s="52"/>
    </row>
    <row r="62" spans="2:8" ht="23.25" customHeight="1" thickBot="1">
      <c r="B62" s="5"/>
      <c r="C62" s="5"/>
      <c r="D62" s="5"/>
      <c r="E62" s="5"/>
      <c r="F62" s="52"/>
      <c r="G62" s="52"/>
      <c r="H62" s="52"/>
    </row>
    <row r="63" spans="2:8" ht="23.25" customHeight="1">
      <c r="B63" s="69" t="s">
        <v>10</v>
      </c>
      <c r="C63" s="70"/>
      <c r="D63" s="70"/>
      <c r="E63" s="70"/>
      <c r="F63" s="70"/>
      <c r="G63" s="70"/>
      <c r="H63" s="70"/>
    </row>
    <row r="64" spans="2:8" ht="23.25" customHeight="1">
      <c r="B64" s="71"/>
      <c r="C64" s="71"/>
      <c r="D64" s="71"/>
      <c r="E64" s="71"/>
      <c r="F64" s="71"/>
      <c r="G64" s="71"/>
      <c r="H64" s="71"/>
    </row>
    <row r="65" spans="2:8" ht="23.25" customHeight="1">
      <c r="B65" s="71"/>
      <c r="C65" s="71"/>
      <c r="D65" s="71"/>
      <c r="E65" s="71"/>
      <c r="F65" s="71"/>
      <c r="G65" s="71"/>
      <c r="H65" s="71"/>
    </row>
  </sheetData>
  <mergeCells count="46">
    <mergeCell ref="A23:A29"/>
    <mergeCell ref="A31:A39"/>
    <mergeCell ref="C35:E35"/>
    <mergeCell ref="C36:E36"/>
    <mergeCell ref="C37:E37"/>
    <mergeCell ref="C38:E38"/>
    <mergeCell ref="C34:E34"/>
    <mergeCell ref="C23:E23"/>
    <mergeCell ref="C24:E24"/>
    <mergeCell ref="C31:E31"/>
    <mergeCell ref="C45:E45"/>
    <mergeCell ref="B51:H56"/>
    <mergeCell ref="B63:H65"/>
    <mergeCell ref="C25:E25"/>
    <mergeCell ref="C26:E26"/>
    <mergeCell ref="C27:E27"/>
    <mergeCell ref="C28:E28"/>
    <mergeCell ref="C29:E29"/>
    <mergeCell ref="C30:E30"/>
    <mergeCell ref="B40:H40"/>
    <mergeCell ref="C41:D41"/>
    <mergeCell ref="C32:E32"/>
    <mergeCell ref="C33:E33"/>
    <mergeCell ref="C39:E39"/>
    <mergeCell ref="G21:G22"/>
    <mergeCell ref="H21:H22"/>
    <mergeCell ref="B10:C10"/>
    <mergeCell ref="D10:E10"/>
    <mergeCell ref="B11:C11"/>
    <mergeCell ref="D11:E11"/>
    <mergeCell ref="B12:C12"/>
    <mergeCell ref="B13:C13"/>
    <mergeCell ref="D13:E13"/>
    <mergeCell ref="B14:C14"/>
    <mergeCell ref="D14:E14"/>
    <mergeCell ref="B21:B22"/>
    <mergeCell ref="C21:D22"/>
    <mergeCell ref="F21:F22"/>
    <mergeCell ref="D12:E12"/>
    <mergeCell ref="B8:C8"/>
    <mergeCell ref="D8:E8"/>
    <mergeCell ref="B9:C9"/>
    <mergeCell ref="D9:E9"/>
    <mergeCell ref="B1:E2"/>
    <mergeCell ref="B7:C7"/>
    <mergeCell ref="D7:E7"/>
  </mergeCells>
  <conditionalFormatting sqref="B63 B51">
    <cfRule type="cellIs" dxfId="0" priority="2" stopIfTrue="1" operator="equal">
      <formula>#REF!</formula>
    </cfRule>
  </conditionalFormatting>
  <dataValidations count="3">
    <dataValidation type="list" allowBlank="1" showInputMessage="1" showErrorMessage="1" sqref="C23:E29">
      <formula1>Equip_Tableau</formula1>
    </dataValidation>
    <dataValidation type="list" allowBlank="1" showInputMessage="1" showErrorMessage="1" sqref="C30:E39">
      <formula1>Equip_Maison</formula1>
    </dataValidation>
    <dataValidation type="list" allowBlank="1" showInputMessage="1" showErrorMessage="1" sqref="D8:E8">
      <formula1>client</formula1>
    </dataValidation>
  </dataValidations>
  <pageMargins left="0.53" right="0.4" top="0.75" bottom="0.75" header="0.3" footer="0.3"/>
  <pageSetup paperSize="9" scale="5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4"/>
  <sheetViews>
    <sheetView workbookViewId="0">
      <selection activeCell="F11" sqref="F11"/>
    </sheetView>
  </sheetViews>
  <sheetFormatPr baseColWidth="10" defaultRowHeight="14.5"/>
  <cols>
    <col min="1" max="1" width="19.26953125" customWidth="1"/>
    <col min="2" max="2" width="45.08984375" customWidth="1"/>
    <col min="5" max="5" width="23.26953125" customWidth="1"/>
    <col min="6" max="6" width="15.08984375" style="38" customWidth="1"/>
  </cols>
  <sheetData>
    <row r="1" spans="1:7">
      <c r="A1" t="s">
        <v>58</v>
      </c>
      <c r="B1" t="s">
        <v>59</v>
      </c>
      <c r="C1" t="s">
        <v>60</v>
      </c>
      <c r="D1" t="s">
        <v>61</v>
      </c>
      <c r="E1" t="s">
        <v>62</v>
      </c>
      <c r="F1" s="38" t="s">
        <v>63</v>
      </c>
    </row>
    <row r="2" spans="1:7">
      <c r="A2" t="s">
        <v>72</v>
      </c>
      <c r="B2" t="s">
        <v>73</v>
      </c>
      <c r="C2" t="s">
        <v>69</v>
      </c>
      <c r="D2" t="s">
        <v>70</v>
      </c>
      <c r="E2" s="37" t="s">
        <v>75</v>
      </c>
      <c r="F2" s="38" t="s">
        <v>71</v>
      </c>
    </row>
    <row r="3" spans="1:7">
      <c r="E3" s="37"/>
    </row>
    <row r="4" spans="1:7">
      <c r="E4" t="s">
        <v>74</v>
      </c>
      <c r="G4" t="s">
        <v>68</v>
      </c>
    </row>
  </sheetData>
  <hyperlinks>
    <hyperlink ref="E2" r:id="rId1"/>
  </hyperlinks>
  <pageMargins left="0.7" right="0.7" top="0.75" bottom="0.75" header="0.3" footer="0.3"/>
  <pageSetup paperSize="9"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E10"/>
  <sheetViews>
    <sheetView workbookViewId="0">
      <selection activeCell="C18" sqref="C18"/>
    </sheetView>
  </sheetViews>
  <sheetFormatPr baseColWidth="10" defaultRowHeight="14.5"/>
  <cols>
    <col min="1" max="1" width="16.453125" customWidth="1"/>
    <col min="2" max="2" width="42" customWidth="1"/>
    <col min="4" max="5" width="10.90625" customWidth="1"/>
  </cols>
  <sheetData>
    <row r="1" spans="1:5" ht="15" thickBot="1">
      <c r="A1" s="78" t="s">
        <v>66</v>
      </c>
      <c r="B1" s="78"/>
      <c r="C1" s="78"/>
      <c r="D1" s="78"/>
      <c r="E1" s="78"/>
    </row>
    <row r="2" spans="1:5">
      <c r="A2" s="31" t="s">
        <v>19</v>
      </c>
      <c r="B2" s="31" t="s">
        <v>9</v>
      </c>
      <c r="C2" s="32" t="s">
        <v>14</v>
      </c>
      <c r="D2" s="32" t="s">
        <v>21</v>
      </c>
      <c r="E2" s="33" t="s">
        <v>20</v>
      </c>
    </row>
    <row r="3" spans="1:5">
      <c r="A3" s="30" t="s">
        <v>39</v>
      </c>
      <c r="B3" s="30" t="s">
        <v>40</v>
      </c>
      <c r="C3" s="30">
        <v>2.97</v>
      </c>
      <c r="D3" s="30">
        <v>0.23</v>
      </c>
      <c r="E3" s="34">
        <f t="shared" ref="E3:E10" si="0">C3*D3+C3</f>
        <v>3.6531000000000002</v>
      </c>
    </row>
    <row r="4" spans="1:5">
      <c r="A4" s="30" t="s">
        <v>41</v>
      </c>
      <c r="B4" s="30" t="s">
        <v>42</v>
      </c>
      <c r="C4" s="30">
        <v>2.88</v>
      </c>
      <c r="D4" s="30">
        <v>0.23</v>
      </c>
      <c r="E4" s="34">
        <f t="shared" si="0"/>
        <v>3.5423999999999998</v>
      </c>
    </row>
    <row r="5" spans="1:5">
      <c r="A5" s="30" t="s">
        <v>43</v>
      </c>
      <c r="B5" s="30" t="s">
        <v>44</v>
      </c>
      <c r="C5" s="30">
        <v>7.32</v>
      </c>
      <c r="D5" s="30">
        <v>0.23</v>
      </c>
      <c r="E5" s="34">
        <f t="shared" si="0"/>
        <v>9.0036000000000005</v>
      </c>
    </row>
    <row r="6" spans="1:5">
      <c r="A6" s="30" t="s">
        <v>45</v>
      </c>
      <c r="B6" s="30" t="s">
        <v>46</v>
      </c>
      <c r="C6" s="30">
        <v>5.05</v>
      </c>
      <c r="D6" s="30">
        <v>0.23</v>
      </c>
      <c r="E6" s="34">
        <f t="shared" si="0"/>
        <v>6.2115</v>
      </c>
    </row>
    <row r="7" spans="1:5">
      <c r="A7" s="30" t="s">
        <v>47</v>
      </c>
      <c r="B7" s="30" t="s">
        <v>48</v>
      </c>
      <c r="C7" s="30">
        <v>5.82</v>
      </c>
      <c r="D7" s="30">
        <v>0.23</v>
      </c>
      <c r="E7" s="34">
        <f t="shared" si="0"/>
        <v>7.1586000000000007</v>
      </c>
    </row>
    <row r="8" spans="1:5">
      <c r="A8" s="30" t="s">
        <v>49</v>
      </c>
      <c r="B8" s="30" t="s">
        <v>50</v>
      </c>
      <c r="C8" s="30">
        <v>7.79</v>
      </c>
      <c r="D8" s="30">
        <v>0.23</v>
      </c>
      <c r="E8" s="34">
        <f t="shared" si="0"/>
        <v>9.5816999999999997</v>
      </c>
    </row>
    <row r="9" spans="1:5">
      <c r="A9" s="30" t="s">
        <v>51</v>
      </c>
      <c r="B9" s="30" t="s">
        <v>52</v>
      </c>
      <c r="C9" s="30">
        <v>0.91</v>
      </c>
      <c r="D9" s="30">
        <v>0.23</v>
      </c>
      <c r="E9" s="34">
        <f t="shared" si="0"/>
        <v>1.1193</v>
      </c>
    </row>
    <row r="10" spans="1:5" ht="15" thickBot="1">
      <c r="A10" s="35" t="s">
        <v>54</v>
      </c>
      <c r="B10" s="35" t="s">
        <v>53</v>
      </c>
      <c r="C10" s="35">
        <v>1.93</v>
      </c>
      <c r="D10" s="35">
        <v>0.23</v>
      </c>
      <c r="E10" s="36">
        <f t="shared" si="0"/>
        <v>2.3738999999999999</v>
      </c>
    </row>
  </sheetData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E10"/>
  <sheetViews>
    <sheetView workbookViewId="0">
      <selection sqref="A1:E1"/>
    </sheetView>
  </sheetViews>
  <sheetFormatPr baseColWidth="10" defaultRowHeight="14.5"/>
  <cols>
    <col min="1" max="1" width="24.453125" customWidth="1"/>
    <col min="2" max="2" width="35.90625" customWidth="1"/>
    <col min="4" max="4" width="13.08984375" customWidth="1"/>
    <col min="5" max="5" width="15.90625" customWidth="1"/>
  </cols>
  <sheetData>
    <row r="1" spans="1:5" ht="15" thickBot="1">
      <c r="A1" s="79" t="s">
        <v>67</v>
      </c>
      <c r="B1" s="79"/>
      <c r="C1" s="79"/>
      <c r="D1" s="79"/>
      <c r="E1" s="79"/>
    </row>
    <row r="2" spans="1:5">
      <c r="A2" s="31" t="s">
        <v>19</v>
      </c>
      <c r="B2" s="31" t="s">
        <v>9</v>
      </c>
      <c r="C2" s="32" t="s">
        <v>14</v>
      </c>
      <c r="D2" s="32" t="s">
        <v>21</v>
      </c>
      <c r="E2" s="33" t="s">
        <v>20</v>
      </c>
    </row>
    <row r="3" spans="1:5">
      <c r="A3" s="30" t="s">
        <v>22</v>
      </c>
      <c r="B3" s="30" t="s">
        <v>23</v>
      </c>
      <c r="C3" s="30">
        <v>48.12</v>
      </c>
      <c r="D3" s="30">
        <v>0.2</v>
      </c>
      <c r="E3" s="34">
        <f>C3*D3+C3</f>
        <v>57.744</v>
      </c>
    </row>
    <row r="4" spans="1:5">
      <c r="A4" s="30" t="s">
        <v>25</v>
      </c>
      <c r="B4" s="30" t="s">
        <v>24</v>
      </c>
      <c r="C4" s="30">
        <v>53.88</v>
      </c>
      <c r="D4" s="30">
        <v>0.2</v>
      </c>
      <c r="E4" s="34">
        <f>C4*D4+C4</f>
        <v>64.656000000000006</v>
      </c>
    </row>
    <row r="5" spans="1:5">
      <c r="A5" s="30" t="s">
        <v>26</v>
      </c>
      <c r="B5" s="30" t="s">
        <v>27</v>
      </c>
      <c r="C5" s="30">
        <v>35.729999999999997</v>
      </c>
      <c r="D5" s="30">
        <v>0.2</v>
      </c>
      <c r="E5" s="34">
        <f t="shared" ref="E5:E10" si="0">C5*D5+C5</f>
        <v>42.875999999999998</v>
      </c>
    </row>
    <row r="6" spans="1:5">
      <c r="A6" s="30" t="s">
        <v>28</v>
      </c>
      <c r="B6" s="30" t="s">
        <v>29</v>
      </c>
      <c r="C6" s="30">
        <v>7.33</v>
      </c>
      <c r="D6" s="30">
        <v>0.2</v>
      </c>
      <c r="E6" s="34">
        <f t="shared" si="0"/>
        <v>8.7959999999999994</v>
      </c>
    </row>
    <row r="7" spans="1:5">
      <c r="A7" s="30" t="s">
        <v>30</v>
      </c>
      <c r="B7" s="30" t="s">
        <v>31</v>
      </c>
      <c r="C7" s="30">
        <v>7.33</v>
      </c>
      <c r="D7" s="30">
        <v>0.2</v>
      </c>
      <c r="E7" s="34">
        <f t="shared" si="0"/>
        <v>8.7959999999999994</v>
      </c>
    </row>
    <row r="8" spans="1:5">
      <c r="A8" s="30" t="s">
        <v>32</v>
      </c>
      <c r="B8" s="30" t="s">
        <v>33</v>
      </c>
      <c r="C8" s="30">
        <v>7.33</v>
      </c>
      <c r="D8" s="30">
        <v>0.2</v>
      </c>
      <c r="E8" s="34">
        <f t="shared" si="0"/>
        <v>8.7959999999999994</v>
      </c>
    </row>
    <row r="9" spans="1:5">
      <c r="A9" s="30" t="s">
        <v>34</v>
      </c>
      <c r="B9" s="30" t="s">
        <v>35</v>
      </c>
      <c r="C9" s="30">
        <v>7.7</v>
      </c>
      <c r="D9" s="30">
        <v>0.2</v>
      </c>
      <c r="E9" s="34">
        <f t="shared" si="0"/>
        <v>9.24</v>
      </c>
    </row>
    <row r="10" spans="1:5">
      <c r="A10" s="30" t="s">
        <v>36</v>
      </c>
      <c r="B10" s="30" t="s">
        <v>37</v>
      </c>
      <c r="C10" s="30">
        <v>51.72</v>
      </c>
      <c r="D10" s="30">
        <v>0.2</v>
      </c>
      <c r="E10" s="34">
        <f t="shared" si="0"/>
        <v>62.064</v>
      </c>
    </row>
  </sheetData>
  <mergeCells count="1">
    <mergeCell ref="A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I25"/>
  <sheetViews>
    <sheetView topLeftCell="A3" workbookViewId="0">
      <selection activeCell="D4" sqref="D4:H12"/>
    </sheetView>
  </sheetViews>
  <sheetFormatPr baseColWidth="10" defaultRowHeight="14.5"/>
  <cols>
    <col min="4" max="4" width="24" customWidth="1"/>
    <col min="5" max="5" width="52.1796875" customWidth="1"/>
    <col min="6" max="6" width="14.81640625" customWidth="1"/>
    <col min="7" max="7" width="15.453125" customWidth="1"/>
    <col min="8" max="8" width="15.81640625" customWidth="1"/>
  </cols>
  <sheetData>
    <row r="1" spans="1:9" ht="46">
      <c r="E1" s="26" t="s">
        <v>17</v>
      </c>
      <c r="G1" s="22"/>
      <c r="H1" s="23"/>
      <c r="I1" s="23"/>
    </row>
    <row r="3" spans="1:9" ht="15" thickBot="1"/>
    <row r="4" spans="1:9" ht="18.5">
      <c r="A4" s="24" t="s">
        <v>18</v>
      </c>
      <c r="B4" s="25"/>
      <c r="D4" s="31" t="s">
        <v>19</v>
      </c>
      <c r="E4" s="31" t="s">
        <v>9</v>
      </c>
      <c r="F4" s="32" t="s">
        <v>14</v>
      </c>
      <c r="G4" s="32" t="s">
        <v>21</v>
      </c>
      <c r="H4" s="33" t="s">
        <v>20</v>
      </c>
    </row>
    <row r="5" spans="1:9">
      <c r="D5" s="30" t="s">
        <v>22</v>
      </c>
      <c r="E5" s="30" t="s">
        <v>23</v>
      </c>
      <c r="F5" s="30">
        <v>48.12</v>
      </c>
      <c r="G5" s="30">
        <v>0.2</v>
      </c>
      <c r="H5" s="34">
        <f>F5*G5+F5</f>
        <v>57.744</v>
      </c>
    </row>
    <row r="6" spans="1:9">
      <c r="D6" s="30" t="s">
        <v>25</v>
      </c>
      <c r="E6" s="30" t="s">
        <v>24</v>
      </c>
      <c r="F6" s="30">
        <v>53.88</v>
      </c>
      <c r="G6" s="30">
        <v>0.2</v>
      </c>
      <c r="H6" s="34">
        <f>F6*G6+F6</f>
        <v>64.656000000000006</v>
      </c>
    </row>
    <row r="7" spans="1:9">
      <c r="D7" s="30" t="s">
        <v>26</v>
      </c>
      <c r="E7" s="30" t="s">
        <v>27</v>
      </c>
      <c r="F7" s="30">
        <v>35.729999999999997</v>
      </c>
      <c r="G7" s="30">
        <v>0.2</v>
      </c>
      <c r="H7" s="34">
        <f t="shared" ref="H7:H12" si="0">F7*G7+F7</f>
        <v>42.875999999999998</v>
      </c>
    </row>
    <row r="8" spans="1:9">
      <c r="D8" s="30" t="s">
        <v>28</v>
      </c>
      <c r="E8" s="30" t="s">
        <v>29</v>
      </c>
      <c r="F8" s="30">
        <v>7.33</v>
      </c>
      <c r="G8" s="30">
        <v>0.2</v>
      </c>
      <c r="H8" s="34">
        <f t="shared" si="0"/>
        <v>8.7959999999999994</v>
      </c>
    </row>
    <row r="9" spans="1:9">
      <c r="D9" s="30" t="s">
        <v>30</v>
      </c>
      <c r="E9" s="30" t="s">
        <v>31</v>
      </c>
      <c r="F9" s="30">
        <v>7.33</v>
      </c>
      <c r="G9" s="30">
        <v>0.2</v>
      </c>
      <c r="H9" s="34">
        <f t="shared" si="0"/>
        <v>8.7959999999999994</v>
      </c>
    </row>
    <row r="10" spans="1:9">
      <c r="D10" s="30" t="s">
        <v>32</v>
      </c>
      <c r="E10" s="30" t="s">
        <v>33</v>
      </c>
      <c r="F10" s="30">
        <v>7.33</v>
      </c>
      <c r="G10" s="30">
        <v>0.2</v>
      </c>
      <c r="H10" s="34">
        <f t="shared" si="0"/>
        <v>8.7959999999999994</v>
      </c>
    </row>
    <row r="11" spans="1:9">
      <c r="D11" s="30" t="s">
        <v>34</v>
      </c>
      <c r="E11" s="30" t="s">
        <v>35</v>
      </c>
      <c r="F11" s="30">
        <v>7.7</v>
      </c>
      <c r="G11" s="30">
        <v>0.2</v>
      </c>
      <c r="H11" s="34">
        <f t="shared" si="0"/>
        <v>9.24</v>
      </c>
    </row>
    <row r="12" spans="1:9">
      <c r="D12" s="30" t="s">
        <v>36</v>
      </c>
      <c r="E12" s="30" t="s">
        <v>37</v>
      </c>
      <c r="F12" s="30">
        <v>51.72</v>
      </c>
      <c r="G12" s="30">
        <v>0.2</v>
      </c>
      <c r="H12" s="34">
        <f t="shared" si="0"/>
        <v>62.064</v>
      </c>
    </row>
    <row r="13" spans="1:9">
      <c r="D13" s="30"/>
      <c r="E13" s="30"/>
      <c r="F13" s="30"/>
      <c r="G13" s="30"/>
      <c r="H13" s="34"/>
    </row>
    <row r="14" spans="1:9">
      <c r="D14" s="30"/>
      <c r="E14" s="30"/>
      <c r="F14" s="30"/>
      <c r="G14" s="30"/>
      <c r="H14" s="34"/>
    </row>
    <row r="15" spans="1:9">
      <c r="D15" s="30"/>
      <c r="E15" s="30"/>
      <c r="F15" s="30"/>
      <c r="G15" s="30"/>
      <c r="H15" s="34"/>
    </row>
    <row r="16" spans="1:9">
      <c r="D16" s="30"/>
      <c r="E16" s="30"/>
      <c r="F16" s="30"/>
      <c r="G16" s="30"/>
      <c r="H16" s="34"/>
    </row>
    <row r="17" spans="1:8">
      <c r="D17" s="30"/>
      <c r="E17" s="30"/>
      <c r="F17" s="30"/>
      <c r="G17" s="30"/>
      <c r="H17" s="34"/>
    </row>
    <row r="18" spans="1:8" ht="18.5">
      <c r="A18" s="24" t="s">
        <v>38</v>
      </c>
      <c r="B18" s="25"/>
      <c r="D18" s="30" t="s">
        <v>39</v>
      </c>
      <c r="E18" s="30" t="s">
        <v>40</v>
      </c>
      <c r="F18" s="30">
        <v>2.97</v>
      </c>
      <c r="G18" s="30">
        <v>0.23</v>
      </c>
      <c r="H18" s="34">
        <f t="shared" ref="H18:H25" si="1">F18*G18+F18</f>
        <v>3.6531000000000002</v>
      </c>
    </row>
    <row r="19" spans="1:8">
      <c r="D19" s="30" t="s">
        <v>41</v>
      </c>
      <c r="E19" s="30" t="s">
        <v>42</v>
      </c>
      <c r="F19" s="30">
        <v>2.88</v>
      </c>
      <c r="G19" s="30">
        <v>0.23</v>
      </c>
      <c r="H19" s="34">
        <f t="shared" si="1"/>
        <v>3.5423999999999998</v>
      </c>
    </row>
    <row r="20" spans="1:8">
      <c r="D20" s="30" t="s">
        <v>43</v>
      </c>
      <c r="E20" s="30" t="s">
        <v>44</v>
      </c>
      <c r="F20" s="30">
        <v>7.32</v>
      </c>
      <c r="G20" s="30">
        <v>0.23</v>
      </c>
      <c r="H20" s="34">
        <f t="shared" si="1"/>
        <v>9.0036000000000005</v>
      </c>
    </row>
    <row r="21" spans="1:8">
      <c r="D21" s="30" t="s">
        <v>45</v>
      </c>
      <c r="E21" s="30" t="s">
        <v>46</v>
      </c>
      <c r="F21" s="30">
        <v>5.05</v>
      </c>
      <c r="G21" s="30">
        <v>0.23</v>
      </c>
      <c r="H21" s="34">
        <f t="shared" si="1"/>
        <v>6.2115</v>
      </c>
    </row>
    <row r="22" spans="1:8">
      <c r="D22" s="30" t="s">
        <v>47</v>
      </c>
      <c r="E22" s="30" t="s">
        <v>48</v>
      </c>
      <c r="F22" s="30">
        <v>5.82</v>
      </c>
      <c r="G22" s="30">
        <v>0.23</v>
      </c>
      <c r="H22" s="34">
        <f t="shared" si="1"/>
        <v>7.1586000000000007</v>
      </c>
    </row>
    <row r="23" spans="1:8">
      <c r="D23" s="30" t="s">
        <v>49</v>
      </c>
      <c r="E23" s="30" t="s">
        <v>50</v>
      </c>
      <c r="F23" s="30">
        <v>7.79</v>
      </c>
      <c r="G23" s="30">
        <v>0.23</v>
      </c>
      <c r="H23" s="34">
        <f t="shared" si="1"/>
        <v>9.5816999999999997</v>
      </c>
    </row>
    <row r="24" spans="1:8">
      <c r="D24" s="30" t="s">
        <v>51</v>
      </c>
      <c r="E24" s="30" t="s">
        <v>52</v>
      </c>
      <c r="F24" s="30">
        <v>0.91</v>
      </c>
      <c r="G24" s="30">
        <v>0.23</v>
      </c>
      <c r="H24" s="34">
        <f t="shared" si="1"/>
        <v>1.1193</v>
      </c>
    </row>
    <row r="25" spans="1:8" ht="15" thickBot="1">
      <c r="D25" s="35" t="s">
        <v>54</v>
      </c>
      <c r="E25" s="35" t="s">
        <v>53</v>
      </c>
      <c r="F25" s="35">
        <v>1.93</v>
      </c>
      <c r="G25" s="35">
        <v>0.23</v>
      </c>
      <c r="H25" s="36">
        <f t="shared" si="1"/>
        <v>2.3738999999999999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Accueil</vt:lpstr>
      <vt:lpstr>Devis</vt:lpstr>
      <vt:lpstr>Fichier_client</vt:lpstr>
      <vt:lpstr>BDM</vt:lpstr>
      <vt:lpstr>BDT</vt:lpstr>
      <vt:lpstr>Base de Données</vt:lpstr>
      <vt:lpstr>client</vt:lpstr>
      <vt:lpstr>Equip_Maison</vt:lpstr>
      <vt:lpstr>Equip_Tableau</vt:lpstr>
      <vt:lpstr>Devis!Zone_d_impression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AFEH</cp:lastModifiedBy>
  <cp:lastPrinted>2013-09-13T16:34:02Z</cp:lastPrinted>
  <dcterms:created xsi:type="dcterms:W3CDTF">2013-02-21T12:37:54Z</dcterms:created>
  <dcterms:modified xsi:type="dcterms:W3CDTF">2013-09-13T22:40:49Z</dcterms:modified>
</cp:coreProperties>
</file>