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360" windowWidth="18495" windowHeight="10920" activeTab="4"/>
  </bookViews>
  <sheets>
    <sheet name="Commande" sheetId="9" r:id="rId1"/>
    <sheet name="Quantité" sheetId="4" state="hidden" r:id="rId2"/>
    <sheet name="Articles" sheetId="1" r:id="rId3"/>
    <sheet name="Reçu" sheetId="10" state="hidden" r:id="rId4"/>
    <sheet name="Caisse" sheetId="15" r:id="rId5"/>
    <sheet name="Caisse_6" sheetId="16" r:id="rId6"/>
    <sheet name="Caisse_5" sheetId="13" r:id="rId7"/>
  </sheets>
  <functionGroups/>
  <definedNames>
    <definedName name="_xlnm._FilterDatabase" localSheetId="0" hidden="1">Commande!$A$1:$K$24</definedName>
    <definedName name="épicerie">Articles!$A$2:$A$45</definedName>
    <definedName name="Moyen_paiement">Commande!$O$2:$O$4</definedName>
    <definedName name="_xlnm.Print_Area" localSheetId="3">Reçu!$A$1:$D$32</definedName>
  </definedNames>
  <calcPr calcId="125725"/>
</workbook>
</file>

<file path=xl/calcChain.xml><?xml version="1.0" encoding="utf-8"?>
<calcChain xmlns="http://schemas.openxmlformats.org/spreadsheetml/2006/main">
  <c r="J21" i="15"/>
  <c r="I21"/>
  <c r="H21"/>
  <c r="G21"/>
  <c r="M3"/>
  <c r="E1" i="9" s="1"/>
  <c r="J7" i="15"/>
  <c r="I7"/>
  <c r="H7"/>
  <c r="G7"/>
  <c r="M3" i="16"/>
  <c r="M3" i="13"/>
  <c r="J14" i="16"/>
  <c r="I14"/>
  <c r="H14"/>
  <c r="G14"/>
  <c r="J12"/>
  <c r="I12"/>
  <c r="H12"/>
  <c r="G12"/>
  <c r="J10"/>
  <c r="I10"/>
  <c r="H10"/>
  <c r="G10"/>
  <c r="J8"/>
  <c r="I8"/>
  <c r="H8"/>
  <c r="G8"/>
  <c r="J7"/>
  <c r="J15" s="1"/>
  <c r="I7"/>
  <c r="I15" s="1"/>
  <c r="H7"/>
  <c r="H15" s="1"/>
  <c r="G7"/>
  <c r="G15" s="1"/>
  <c r="A2"/>
  <c r="V1"/>
  <c r="J20" i="13"/>
  <c r="I20"/>
  <c r="H20"/>
  <c r="J18"/>
  <c r="I18"/>
  <c r="H18"/>
  <c r="J15"/>
  <c r="I15"/>
  <c r="H15"/>
  <c r="J10"/>
  <c r="I10"/>
  <c r="H10"/>
  <c r="A2" i="15"/>
  <c r="V1"/>
  <c r="D39" i="1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E38"/>
  <c r="E39"/>
  <c r="F39" s="1"/>
  <c r="E40"/>
  <c r="F40" s="1"/>
  <c r="E41"/>
  <c r="F41" s="1"/>
  <c r="E42"/>
  <c r="F42" s="1"/>
  <c r="E43"/>
  <c r="F43" s="1"/>
  <c r="E44"/>
  <c r="F44" s="1"/>
  <c r="E45"/>
  <c r="F45" s="1"/>
  <c r="E46"/>
  <c r="F46" s="1"/>
  <c r="E47"/>
  <c r="F47" s="1"/>
  <c r="E48"/>
  <c r="F48" s="1"/>
  <c r="E49"/>
  <c r="F49" s="1"/>
  <c r="E50"/>
  <c r="F50" s="1"/>
  <c r="E51"/>
  <c r="F51" s="1"/>
  <c r="E52"/>
  <c r="F52" s="1"/>
  <c r="E53"/>
  <c r="F53" s="1"/>
  <c r="E54"/>
  <c r="F54" s="1"/>
  <c r="E55"/>
  <c r="F55" s="1"/>
  <c r="E56"/>
  <c r="F56" s="1"/>
  <c r="E57"/>
  <c r="F57" s="1"/>
  <c r="E58"/>
  <c r="F58" s="1"/>
  <c r="E59"/>
  <c r="F59" s="1"/>
  <c r="E60"/>
  <c r="F60" s="1"/>
  <c r="E61"/>
  <c r="F61" s="1"/>
  <c r="E62"/>
  <c r="F62" s="1"/>
  <c r="E63"/>
  <c r="F63" s="1"/>
  <c r="E64"/>
  <c r="F64" s="1"/>
  <c r="E65"/>
  <c r="F65" s="1"/>
  <c r="E66"/>
  <c r="F66" s="1"/>
  <c r="E67"/>
  <c r="F67" s="1"/>
  <c r="E68"/>
  <c r="F68" s="1"/>
  <c r="E69"/>
  <c r="F69" s="1"/>
  <c r="E70"/>
  <c r="F70" s="1"/>
  <c r="E71"/>
  <c r="F71" s="1"/>
  <c r="E72"/>
  <c r="F72" s="1"/>
  <c r="E73"/>
  <c r="F73" s="1"/>
  <c r="E74"/>
  <c r="F74" s="1"/>
  <c r="E75"/>
  <c r="F75" s="1"/>
  <c r="E76"/>
  <c r="F76" s="1"/>
  <c r="E77"/>
  <c r="F77" s="1"/>
  <c r="E78"/>
  <c r="F78" s="1"/>
  <c r="E79"/>
  <c r="F79" s="1"/>
  <c r="E80"/>
  <c r="F80" s="1"/>
  <c r="E81"/>
  <c r="F81" s="1"/>
  <c r="E82"/>
  <c r="F82" s="1"/>
  <c r="E83"/>
  <c r="F83" s="1"/>
  <c r="E84"/>
  <c r="F84" s="1"/>
  <c r="E85"/>
  <c r="F85" s="1"/>
  <c r="E86"/>
  <c r="F86" s="1"/>
  <c r="E87"/>
  <c r="F87" s="1"/>
  <c r="E88"/>
  <c r="F88" s="1"/>
  <c r="E89"/>
  <c r="F89" s="1"/>
  <c r="E90"/>
  <c r="F90" s="1"/>
  <c r="E91"/>
  <c r="F91" s="1"/>
  <c r="E92"/>
  <c r="F92" s="1"/>
  <c r="E93"/>
  <c r="F93" s="1"/>
  <c r="E94"/>
  <c r="F94" s="1"/>
  <c r="E95"/>
  <c r="F95" s="1"/>
  <c r="E96"/>
  <c r="F96" s="1"/>
  <c r="E97"/>
  <c r="F97" s="1"/>
  <c r="E98"/>
  <c r="F98" s="1"/>
  <c r="E99"/>
  <c r="F99" s="1"/>
  <c r="G20" i="13" l="1"/>
  <c r="G18"/>
  <c r="G15"/>
  <c r="J21"/>
  <c r="I21"/>
  <c r="H21"/>
  <c r="G10"/>
  <c r="G21" s="1"/>
  <c r="A2"/>
  <c r="V1"/>
  <c r="A32" i="10" l="1"/>
  <c r="D3" i="9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"/>
  <c r="D26" i="1"/>
  <c r="D38"/>
  <c r="F38" s="1"/>
  <c r="E26"/>
  <c r="E3"/>
  <c r="E4"/>
  <c r="E5"/>
  <c r="E6"/>
  <c r="E7"/>
  <c r="E8"/>
  <c r="E9"/>
  <c r="E10"/>
  <c r="E11"/>
  <c r="E12"/>
  <c r="E13"/>
  <c r="E14"/>
  <c r="E16"/>
  <c r="E17"/>
  <c r="E18"/>
  <c r="E15"/>
  <c r="E19"/>
  <c r="E20"/>
  <c r="E21"/>
  <c r="E22"/>
  <c r="E23"/>
  <c r="E24"/>
  <c r="E25"/>
  <c r="E27"/>
  <c r="E28"/>
  <c r="E29"/>
  <c r="E30"/>
  <c r="E31"/>
  <c r="E33"/>
  <c r="E34"/>
  <c r="E35"/>
  <c r="E36"/>
  <c r="E37"/>
  <c r="E32"/>
  <c r="E2"/>
  <c r="D3"/>
  <c r="D4"/>
  <c r="D5"/>
  <c r="D6"/>
  <c r="D7"/>
  <c r="D8"/>
  <c r="D9"/>
  <c r="D10"/>
  <c r="D11"/>
  <c r="D12"/>
  <c r="D13"/>
  <c r="D14"/>
  <c r="D16"/>
  <c r="D17"/>
  <c r="D18"/>
  <c r="D15"/>
  <c r="D19"/>
  <c r="D20"/>
  <c r="D21"/>
  <c r="D22"/>
  <c r="D23"/>
  <c r="D24"/>
  <c r="D25"/>
  <c r="D27"/>
  <c r="D28"/>
  <c r="D29"/>
  <c r="D30"/>
  <c r="D31"/>
  <c r="D33"/>
  <c r="D34"/>
  <c r="D35"/>
  <c r="D36"/>
  <c r="D37"/>
  <c r="D32"/>
  <c r="D2"/>
  <c r="F26" l="1"/>
  <c r="F37"/>
  <c r="F35"/>
  <c r="F33"/>
  <c r="F30"/>
  <c r="F28"/>
  <c r="F25"/>
  <c r="F23"/>
  <c r="F2"/>
  <c r="F21"/>
  <c r="F19"/>
  <c r="F18"/>
  <c r="F16"/>
  <c r="F13"/>
  <c r="F11"/>
  <c r="F9"/>
  <c r="F7"/>
  <c r="F5"/>
  <c r="F3"/>
  <c r="F32"/>
  <c r="F36"/>
  <c r="F34"/>
  <c r="F31"/>
  <c r="F29"/>
  <c r="F27"/>
  <c r="F24"/>
  <c r="F22"/>
  <c r="F20"/>
  <c r="F15"/>
  <c r="F17"/>
  <c r="F14"/>
  <c r="F12"/>
  <c r="F10"/>
  <c r="F8"/>
  <c r="F6"/>
  <c r="F4"/>
  <c r="D30" i="10"/>
  <c r="A3"/>
  <c r="C2" i="9"/>
  <c r="D6" i="10" s="1"/>
  <c r="C3" i="9"/>
  <c r="D7" i="10" s="1"/>
  <c r="C4" i="9"/>
  <c r="D8" i="10" s="1"/>
  <c r="C5" i="9"/>
  <c r="D9" i="10" s="1"/>
  <c r="C6" i="9"/>
  <c r="D10" i="10" s="1"/>
  <c r="C7" i="9"/>
  <c r="D11" i="10" s="1"/>
  <c r="C8" i="9"/>
  <c r="D12" i="10" s="1"/>
  <c r="C9" i="9"/>
  <c r="D13" i="10" s="1"/>
  <c r="C10" i="9"/>
  <c r="D14" i="10" s="1"/>
  <c r="C11" i="9"/>
  <c r="D15" i="10" s="1"/>
  <c r="C12" i="9"/>
  <c r="D16" i="10" s="1"/>
  <c r="C13" i="9"/>
  <c r="D17" i="10" s="1"/>
  <c r="C14" i="9"/>
  <c r="D18" i="10" s="1"/>
  <c r="C15" i="9"/>
  <c r="D19" i="10" s="1"/>
  <c r="C16" i="9"/>
  <c r="D20" i="10" s="1"/>
  <c r="C17" i="9"/>
  <c r="D21" i="10" s="1"/>
  <c r="C18" i="9"/>
  <c r="D22" i="10" s="1"/>
  <c r="C19" i="9"/>
  <c r="D23" i="10" s="1"/>
  <c r="C20" i="9"/>
  <c r="D24" i="10" s="1"/>
  <c r="C21" i="9"/>
  <c r="D25" i="10" s="1"/>
  <c r="C22" i="9"/>
  <c r="D26" i="10" s="1"/>
  <c r="C23" i="9"/>
  <c r="D27" i="10" s="1"/>
  <c r="C24" i="9"/>
  <c r="D28" i="10" s="1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6"/>
  <c r="A7"/>
  <c r="C7" s="1"/>
  <c r="A8"/>
  <c r="C8" s="1"/>
  <c r="A9"/>
  <c r="C9" s="1"/>
  <c r="A10"/>
  <c r="C10" s="1"/>
  <c r="A11"/>
  <c r="C11" s="1"/>
  <c r="A12"/>
  <c r="C12" s="1"/>
  <c r="A13"/>
  <c r="C13" s="1"/>
  <c r="A14"/>
  <c r="C14" s="1"/>
  <c r="A15"/>
  <c r="C15" s="1"/>
  <c r="A16"/>
  <c r="C16" s="1"/>
  <c r="A17"/>
  <c r="C17" s="1"/>
  <c r="A18"/>
  <c r="C18" s="1"/>
  <c r="A19"/>
  <c r="C19" s="1"/>
  <c r="A20"/>
  <c r="C20" s="1"/>
  <c r="A21"/>
  <c r="C21" s="1"/>
  <c r="A22"/>
  <c r="C22" s="1"/>
  <c r="A23"/>
  <c r="C23" s="1"/>
  <c r="A24"/>
  <c r="C24" s="1"/>
  <c r="A25"/>
  <c r="C25" s="1"/>
  <c r="A26"/>
  <c r="C26" s="1"/>
  <c r="A27"/>
  <c r="C27" s="1"/>
  <c r="A28"/>
  <c r="C28" s="1"/>
  <c r="A6"/>
  <c r="C6" s="1"/>
  <c r="H1" i="9"/>
  <c r="A1" i="10" s="1"/>
  <c r="E4" i="9" l="1"/>
  <c r="G20" l="1"/>
  <c r="E19"/>
  <c r="D31" i="10" s="1"/>
  <c r="D29"/>
</calcChain>
</file>

<file path=xl/sharedStrings.xml><?xml version="1.0" encoding="utf-8"?>
<sst xmlns="http://schemas.openxmlformats.org/spreadsheetml/2006/main" count="179" uniqueCount="87">
  <si>
    <t>Prix</t>
  </si>
  <si>
    <t>Articles</t>
  </si>
  <si>
    <t>Total Facture</t>
  </si>
  <si>
    <t>Reçu</t>
  </si>
  <si>
    <t>A rendre</t>
  </si>
  <si>
    <t>Bière</t>
  </si>
  <si>
    <t>Tango</t>
  </si>
  <si>
    <t>Mazout</t>
  </si>
  <si>
    <t>Blanche Rosé</t>
  </si>
  <si>
    <t>Scotch</t>
  </si>
  <si>
    <t>Vin Rouge</t>
  </si>
  <si>
    <t>Vin Blanc</t>
  </si>
  <si>
    <t>Ricard</t>
  </si>
  <si>
    <t>Amaretto</t>
  </si>
  <si>
    <t>Grappa</t>
  </si>
  <si>
    <t>Limoncello</t>
  </si>
  <si>
    <t>Blanc - Orange</t>
  </si>
  <si>
    <t>Blanc</t>
  </si>
  <si>
    <t>Blanc - Fraise</t>
  </si>
  <si>
    <t>Blanc - Cerise</t>
  </si>
  <si>
    <t>Limonade</t>
  </si>
  <si>
    <t>Jus d'orange</t>
  </si>
  <si>
    <t>Red Bull</t>
  </si>
  <si>
    <t>Chips Praprika</t>
  </si>
  <si>
    <t>Chips Sel</t>
  </si>
  <si>
    <t>Boulette</t>
  </si>
  <si>
    <t>Pizza</t>
  </si>
  <si>
    <t>Hamburger</t>
  </si>
  <si>
    <t>Croque - Monsieur</t>
  </si>
  <si>
    <t>http://forum.excel-pratique.com/excel/macro-pour-un-bouton-reset-et-print-t36829.html</t>
  </si>
  <si>
    <t>Somme Reçue</t>
  </si>
  <si>
    <t>Somme Rendue</t>
  </si>
  <si>
    <t>Désignation Produits</t>
  </si>
  <si>
    <t>Tarif Unitaire</t>
  </si>
  <si>
    <t>P. U.</t>
  </si>
  <si>
    <t>Qté</t>
  </si>
  <si>
    <t>Orangeade</t>
  </si>
  <si>
    <t>Calsberg</t>
  </si>
  <si>
    <t>Trojska</t>
  </si>
  <si>
    <t>Krieg</t>
  </si>
  <si>
    <t>Cervelas</t>
  </si>
  <si>
    <t>date</t>
  </si>
  <si>
    <t>Heure</t>
  </si>
  <si>
    <t>N° de TK</t>
  </si>
  <si>
    <t>TOTAL VACATION</t>
  </si>
  <si>
    <t>TOTAL JOURNEE</t>
  </si>
  <si>
    <t>Caisse Départ</t>
  </si>
  <si>
    <t>Montant Caisse</t>
  </si>
  <si>
    <t>TK N°:</t>
  </si>
  <si>
    <t>Total TK</t>
  </si>
  <si>
    <t>Stock</t>
  </si>
  <si>
    <t>Panaché</t>
  </si>
  <si>
    <t>Coca Light</t>
  </si>
  <si>
    <t>Rouge Coca</t>
  </si>
  <si>
    <t>Espèces</t>
  </si>
  <si>
    <t>Chèques</t>
  </si>
  <si>
    <t>Cartes</t>
  </si>
  <si>
    <t>Paiement</t>
  </si>
  <si>
    <t xml:space="preserve"> Espèces</t>
  </si>
  <si>
    <t>chèques</t>
  </si>
  <si>
    <t>Recettes :</t>
  </si>
  <si>
    <t>Amélioration  du fichier,</t>
  </si>
  <si>
    <t>Sorties</t>
  </si>
  <si>
    <t>Stock_Dep</t>
  </si>
  <si>
    <t>Stock_New</t>
  </si>
  <si>
    <t>Coca Breizh</t>
  </si>
  <si>
    <t>Colonnes D,E,F masquées</t>
  </si>
  <si>
    <t>Elles servent à recalculer le stock</t>
  </si>
  <si>
    <t>En cliquant sur "CLOSE" on autorise la fermeture de la caisse (après OK).</t>
  </si>
  <si>
    <t>Fin d'année. Sauvegarde de l'année écoulée et création d'un nouveau fichier pour la nouvelle année. Voir Bouton de commande"Changement d'année".</t>
  </si>
  <si>
    <t xml:space="preserve">    -Total  recette de la journée en colonne G (dont Espèces col H, Chèques col I, Cartes col J).</t>
  </si>
  <si>
    <t>PRIX unitaire sur le Reçu ainsi que le N° de TK sous la forme: N°/année-mois, ainsi que le moyen de paiement.</t>
  </si>
  <si>
    <t>Visualisation stocks en col D du feuillet "Commande" (si &lt;10 se met en rouge) + gestion avec Bouton de commande MAJ.</t>
  </si>
  <si>
    <t>Si Montant Caisse &gt;2000, message en cellule E1 "Versement banque à prévoir". Voir Bouton de commande "Versement banque".</t>
  </si>
  <si>
    <t xml:space="preserve">Blanc - Coca </t>
  </si>
  <si>
    <t>Coca Cola</t>
  </si>
  <si>
    <t>Muscadet</t>
  </si>
  <si>
    <t>AJOUT d'un feuillet "Caisse" permettant d'attribuer un N° de TK  et de sauvegarder les opérations comptables.</t>
  </si>
  <si>
    <r>
      <t xml:space="preserve">Moyen de paiement </t>
    </r>
    <r>
      <rPr>
        <b/>
        <u/>
        <sz val="10"/>
        <color indexed="8"/>
        <rFont val="Times New Roman"/>
        <family val="1"/>
      </rPr>
      <t>obligatoire</t>
    </r>
    <r>
      <rPr>
        <sz val="10"/>
        <color indexed="8"/>
        <rFont val="Times New Roman"/>
        <family val="1"/>
      </rPr>
      <t xml:space="preserve"> en cellule E16 (bleue) du feuillet"Commande" par liste déroulante.</t>
    </r>
  </si>
  <si>
    <t>TOTAL MOIS</t>
  </si>
  <si>
    <r>
      <t xml:space="preserve">Fin de mois. Copie de la caisse vers une nouvelle feuille Caisse_N°mois. </t>
    </r>
    <r>
      <rPr>
        <i/>
        <sz val="10"/>
        <color indexed="8"/>
        <rFont val="Times New Roman"/>
        <family val="1"/>
      </rPr>
      <t>Calcul recettes espèces, chèques, cartes</t>
    </r>
    <r>
      <rPr>
        <sz val="10"/>
        <color indexed="8"/>
        <rFont val="Times New Roman"/>
        <family val="1"/>
      </rPr>
      <t>. Voir Bouton de commande "Changement de mois".</t>
    </r>
  </si>
  <si>
    <t>Moyen de paiement</t>
  </si>
  <si>
    <t>Vrst Banque</t>
  </si>
  <si>
    <t xml:space="preserve">    -Montant de la caisse en cellule M3 (somme recettes en espèces + caisse départ à initialiser en case M1).</t>
  </si>
  <si>
    <t>PCHQ</t>
  </si>
  <si>
    <t>PCAR</t>
  </si>
  <si>
    <t>RENDU</t>
  </si>
</sst>
</file>

<file path=xl/styles.xml><?xml version="1.0" encoding="utf-8"?>
<styleSheet xmlns="http://schemas.openxmlformats.org/spreadsheetml/2006/main">
  <numFmts count="6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_(&quot;€&quot;* #,##0.00_);_(&quot;€&quot;* \(#,##0.00\);_(&quot;€&quot;* &quot;-&quot;??_);_(@_)"/>
    <numFmt numFmtId="165" formatCode="h:mm:ss;@"/>
    <numFmt numFmtId="166" formatCode="[$-F400]h:mm:ss\ AM/PM"/>
    <numFmt numFmtId="167" formatCode="#,##0.00\ &quot;€&quot;"/>
  </numFmts>
  <fonts count="36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8"/>
      <color indexed="9"/>
      <name val="Calibri"/>
      <family val="2"/>
    </font>
    <font>
      <b/>
      <sz val="18"/>
      <color indexed="8"/>
      <name val="Cambria"/>
      <family val="1"/>
    </font>
    <font>
      <b/>
      <sz val="18"/>
      <color indexed="8"/>
      <name val="Calibri"/>
      <family val="2"/>
    </font>
    <font>
      <b/>
      <sz val="28"/>
      <color indexed="9"/>
      <name val="Calibri"/>
      <family val="2"/>
    </font>
    <font>
      <b/>
      <sz val="28"/>
      <name val="Calibri"/>
      <family val="2"/>
    </font>
    <font>
      <b/>
      <sz val="48"/>
      <color indexed="10"/>
      <name val="Calibri"/>
      <family val="2"/>
    </font>
    <font>
      <b/>
      <sz val="48"/>
      <color indexed="17"/>
      <name val="Calibri"/>
      <family val="2"/>
    </font>
    <font>
      <b/>
      <sz val="56"/>
      <color indexed="12"/>
      <name val="Calibri"/>
      <family val="2"/>
    </font>
    <font>
      <b/>
      <sz val="26"/>
      <name val="Calibri"/>
      <family val="2"/>
    </font>
    <font>
      <b/>
      <sz val="30"/>
      <color indexed="10"/>
      <name val="Calibri"/>
      <family val="2"/>
    </font>
    <font>
      <b/>
      <sz val="20"/>
      <color indexed="10"/>
      <name val="Calibri"/>
      <family val="2"/>
    </font>
    <font>
      <sz val="20"/>
      <color indexed="8"/>
      <name val="Calibri"/>
      <family val="2"/>
    </font>
    <font>
      <b/>
      <sz val="16"/>
      <color indexed="8"/>
      <name val="Calibri"/>
      <family val="2"/>
    </font>
    <font>
      <b/>
      <sz val="36"/>
      <color indexed="9"/>
      <name val="Calibri"/>
      <family val="2"/>
    </font>
    <font>
      <b/>
      <sz val="28"/>
      <color indexed="8"/>
      <name val="Calibri"/>
      <family val="2"/>
    </font>
    <font>
      <sz val="8"/>
      <name val="Calibri"/>
      <family val="2"/>
    </font>
    <font>
      <b/>
      <sz val="20"/>
      <color indexed="12"/>
      <name val="Calibri"/>
      <family val="2"/>
    </font>
    <font>
      <sz val="18"/>
      <color indexed="8"/>
      <name val="Calibri"/>
      <family val="2"/>
    </font>
    <font>
      <u/>
      <sz val="11"/>
      <color indexed="12"/>
      <name val="Calibri"/>
      <family val="2"/>
    </font>
    <font>
      <b/>
      <sz val="20"/>
      <color rgb="FF00B050"/>
      <name val="Calibri"/>
      <family val="2"/>
    </font>
    <font>
      <sz val="1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24"/>
      <color rgb="FFFF0000"/>
      <name val="Calibri"/>
      <family val="2"/>
    </font>
    <font>
      <b/>
      <sz val="20"/>
      <color indexed="8"/>
      <name val="Calibri"/>
      <family val="2"/>
    </font>
    <font>
      <sz val="10"/>
      <color indexed="8"/>
      <name val="Calibri"/>
      <family val="2"/>
    </font>
    <font>
      <sz val="10"/>
      <color rgb="FF000000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i/>
      <sz val="18"/>
      <color indexed="8"/>
      <name val="Calibri"/>
      <family val="2"/>
    </font>
    <font>
      <i/>
      <sz val="10"/>
      <color rgb="FF000000"/>
      <name val="Times New Roman"/>
      <family val="1"/>
    </font>
    <font>
      <b/>
      <u/>
      <sz val="12"/>
      <color rgb="FF000000"/>
      <name val="Times New Roman"/>
      <family val="1"/>
    </font>
    <font>
      <b/>
      <u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b/>
      <sz val="10"/>
      <color indexed="8"/>
      <name val="Calibri"/>
      <family val="2"/>
    </font>
  </fonts>
  <fills count="2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9"/>
      </right>
      <top style="medium">
        <color indexed="64"/>
      </top>
      <bottom style="medium">
        <color indexed="64"/>
      </bottom>
      <diagonal/>
    </border>
    <border>
      <left style="thin">
        <color indexed="9"/>
      </left>
      <right style="thin">
        <color indexed="9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9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9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</borders>
  <cellStyleXfs count="3">
    <xf numFmtId="0" fontId="0" fillId="0" borderId="0"/>
    <xf numFmtId="0" fontId="20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</cellStyleXfs>
  <cellXfs count="136">
    <xf numFmtId="0" fontId="0" fillId="0" borderId="0" xfId="0"/>
    <xf numFmtId="0" fontId="0" fillId="2" borderId="0" xfId="0" applyFill="1"/>
    <xf numFmtId="0" fontId="0" fillId="3" borderId="0" xfId="0" applyFill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4" fillId="4" borderId="0" xfId="0" applyFont="1" applyFill="1" applyAlignment="1">
      <alignment vertical="center"/>
    </xf>
    <xf numFmtId="0" fontId="4" fillId="4" borderId="0" xfId="0" applyFont="1" applyFill="1" applyAlignment="1">
      <alignment horizontal="center" vertical="center"/>
    </xf>
    <xf numFmtId="0" fontId="4" fillId="3" borderId="3" xfId="0" applyFont="1" applyFill="1" applyBorder="1" applyAlignment="1" applyProtection="1">
      <alignment horizontal="center" vertical="center"/>
      <protection locked="0"/>
    </xf>
    <xf numFmtId="0" fontId="4" fillId="3" borderId="4" xfId="0" applyFont="1" applyFill="1" applyBorder="1" applyAlignment="1" applyProtection="1">
      <alignment horizontal="center" vertical="center"/>
      <protection locked="0"/>
    </xf>
    <xf numFmtId="0" fontId="4" fillId="3" borderId="5" xfId="0" applyFont="1" applyFill="1" applyBorder="1" applyAlignment="1" applyProtection="1">
      <alignment horizontal="center" vertical="center"/>
      <protection locked="0"/>
    </xf>
    <xf numFmtId="0" fontId="11" fillId="4" borderId="6" xfId="0" applyFont="1" applyFill="1" applyBorder="1" applyAlignment="1">
      <alignment vertical="center"/>
    </xf>
    <xf numFmtId="0" fontId="11" fillId="4" borderId="0" xfId="0" applyFont="1" applyFill="1" applyAlignment="1">
      <alignment vertical="center"/>
    </xf>
    <xf numFmtId="0" fontId="12" fillId="4" borderId="6" xfId="0" applyFont="1" applyFill="1" applyBorder="1" applyAlignment="1">
      <alignment vertical="center"/>
    </xf>
    <xf numFmtId="0" fontId="13" fillId="0" borderId="0" xfId="0" applyFont="1"/>
    <xf numFmtId="0" fontId="14" fillId="3" borderId="7" xfId="0" applyFont="1" applyFill="1" applyBorder="1" applyAlignment="1" applyProtection="1">
      <alignment horizontal="left" vertical="center"/>
      <protection locked="0"/>
    </xf>
    <xf numFmtId="0" fontId="14" fillId="3" borderId="8" xfId="0" applyFont="1" applyFill="1" applyBorder="1" applyAlignment="1" applyProtection="1">
      <alignment horizontal="left" vertical="center"/>
      <protection locked="0"/>
    </xf>
    <xf numFmtId="0" fontId="14" fillId="3" borderId="9" xfId="0" applyFont="1" applyFill="1" applyBorder="1" applyAlignment="1" applyProtection="1">
      <alignment horizontal="left" vertical="center"/>
      <protection locked="0"/>
    </xf>
    <xf numFmtId="0" fontId="12" fillId="4" borderId="0" xfId="0" applyFont="1" applyFill="1" applyBorder="1" applyAlignment="1">
      <alignment vertical="center"/>
    </xf>
    <xf numFmtId="0" fontId="11" fillId="4" borderId="0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19" fillId="0" borderId="0" xfId="0" applyFont="1" applyFill="1" applyAlignment="1">
      <alignment vertical="center"/>
    </xf>
    <xf numFmtId="0" fontId="14" fillId="3" borderId="7" xfId="0" applyFont="1" applyFill="1" applyBorder="1" applyAlignment="1" applyProtection="1">
      <alignment horizontal="left" vertical="center"/>
    </xf>
    <xf numFmtId="0" fontId="4" fillId="3" borderId="3" xfId="0" applyFont="1" applyFill="1" applyBorder="1" applyAlignment="1" applyProtection="1">
      <alignment horizontal="center" vertical="center"/>
    </xf>
    <xf numFmtId="0" fontId="20" fillId="4" borderId="0" xfId="1" applyFill="1" applyAlignment="1" applyProtection="1">
      <alignment vertical="center"/>
    </xf>
    <xf numFmtId="14" fontId="0" fillId="0" borderId="0" xfId="0" applyNumberFormat="1"/>
    <xf numFmtId="166" fontId="0" fillId="0" borderId="0" xfId="0" applyNumberFormat="1"/>
    <xf numFmtId="164" fontId="0" fillId="0" borderId="0" xfId="0" applyNumberFormat="1"/>
    <xf numFmtId="164" fontId="2" fillId="2" borderId="10" xfId="0" applyNumberFormat="1" applyFont="1" applyFill="1" applyBorder="1" applyAlignment="1">
      <alignment horizontal="center" vertical="center"/>
    </xf>
    <xf numFmtId="164" fontId="3" fillId="3" borderId="12" xfId="2" applyNumberFormat="1" applyFont="1" applyFill="1" applyBorder="1" applyAlignment="1">
      <alignment horizontal="center" vertical="center"/>
    </xf>
    <xf numFmtId="164" fontId="3" fillId="3" borderId="13" xfId="2" applyNumberFormat="1" applyFont="1" applyFill="1" applyBorder="1" applyAlignment="1">
      <alignment horizontal="center" vertical="center"/>
    </xf>
    <xf numFmtId="164" fontId="4" fillId="4" borderId="0" xfId="0" applyNumberFormat="1" applyFont="1" applyFill="1" applyAlignment="1">
      <alignment horizontal="center" vertical="center"/>
    </xf>
    <xf numFmtId="164" fontId="2" fillId="2" borderId="14" xfId="0" applyNumberFormat="1" applyFont="1" applyFill="1" applyBorder="1" applyAlignment="1">
      <alignment horizontal="center" vertical="center"/>
    </xf>
    <xf numFmtId="164" fontId="4" fillId="3" borderId="3" xfId="0" applyNumberFormat="1" applyFont="1" applyFill="1" applyBorder="1" applyAlignment="1" applyProtection="1">
      <alignment horizontal="center" vertical="center"/>
    </xf>
    <xf numFmtId="164" fontId="4" fillId="0" borderId="0" xfId="0" applyNumberFormat="1" applyFont="1" applyFill="1" applyAlignment="1">
      <alignment vertical="center"/>
    </xf>
    <xf numFmtId="164" fontId="18" fillId="3" borderId="15" xfId="0" applyNumberFormat="1" applyFont="1" applyFill="1" applyBorder="1" applyAlignment="1">
      <alignment horizontal="center" vertical="center"/>
    </xf>
    <xf numFmtId="164" fontId="21" fillId="3" borderId="15" xfId="0" applyNumberFormat="1" applyFont="1" applyFill="1" applyBorder="1" applyAlignment="1">
      <alignment horizontal="center" vertical="center"/>
    </xf>
    <xf numFmtId="164" fontId="4" fillId="0" borderId="0" xfId="0" applyNumberFormat="1" applyFont="1" applyFill="1" applyAlignment="1">
      <alignment horizontal="center" vertical="center"/>
    </xf>
    <xf numFmtId="164" fontId="0" fillId="8" borderId="0" xfId="0" applyNumberFormat="1" applyFill="1"/>
    <xf numFmtId="164" fontId="13" fillId="0" borderId="0" xfId="0" applyNumberFormat="1" applyFont="1"/>
    <xf numFmtId="0" fontId="0" fillId="0" borderId="0" xfId="0" applyNumberFormat="1"/>
    <xf numFmtId="1" fontId="13" fillId="0" borderId="0" xfId="0" applyNumberFormat="1" applyFont="1" applyAlignment="1">
      <alignment horizontal="right"/>
    </xf>
    <xf numFmtId="1" fontId="2" fillId="2" borderId="10" xfId="0" applyNumberFormat="1" applyFont="1" applyFill="1" applyBorder="1" applyAlignment="1">
      <alignment horizontal="center" vertical="center"/>
    </xf>
    <xf numFmtId="1" fontId="4" fillId="3" borderId="11" xfId="0" applyNumberFormat="1" applyFont="1" applyFill="1" applyBorder="1" applyAlignment="1">
      <alignment horizontal="center" vertical="center"/>
    </xf>
    <xf numFmtId="1" fontId="4" fillId="4" borderId="0" xfId="0" applyNumberFormat="1" applyFont="1" applyFill="1" applyAlignment="1">
      <alignment vertical="center"/>
    </xf>
    <xf numFmtId="164" fontId="3" fillId="3" borderId="11" xfId="0" applyNumberFormat="1" applyFont="1" applyFill="1" applyBorder="1" applyAlignment="1">
      <alignment horizontal="center" vertical="center"/>
    </xf>
    <xf numFmtId="0" fontId="24" fillId="4" borderId="0" xfId="0" applyFont="1" applyFill="1" applyAlignment="1">
      <alignment vertical="center"/>
    </xf>
    <xf numFmtId="0" fontId="4" fillId="4" borderId="0" xfId="0" applyFont="1" applyFill="1" applyAlignment="1">
      <alignment horizontal="right" vertical="center"/>
    </xf>
    <xf numFmtId="0" fontId="4" fillId="0" borderId="0" xfId="0" applyNumberFormat="1" applyFont="1" applyFill="1" applyAlignment="1">
      <alignment horizontal="left" vertical="center"/>
    </xf>
    <xf numFmtId="1" fontId="13" fillId="0" borderId="0" xfId="0" applyNumberFormat="1" applyFont="1"/>
    <xf numFmtId="0" fontId="26" fillId="14" borderId="0" xfId="0" applyFont="1" applyFill="1"/>
    <xf numFmtId="0" fontId="13" fillId="14" borderId="0" xfId="0" applyFont="1" applyFill="1"/>
    <xf numFmtId="0" fontId="27" fillId="15" borderId="0" xfId="0" applyFont="1" applyFill="1" applyAlignment="1">
      <alignment horizontal="left" readingOrder="1"/>
    </xf>
    <xf numFmtId="0" fontId="28" fillId="15" borderId="0" xfId="0" applyFont="1" applyFill="1" applyAlignment="1">
      <alignment vertical="center"/>
    </xf>
    <xf numFmtId="0" fontId="29" fillId="15" borderId="0" xfId="0" applyFont="1" applyFill="1" applyAlignment="1">
      <alignment vertical="center"/>
    </xf>
    <xf numFmtId="0" fontId="30" fillId="0" borderId="0" xfId="0" applyFont="1" applyFill="1" applyAlignment="1">
      <alignment horizontal="center" vertical="center"/>
    </xf>
    <xf numFmtId="0" fontId="31" fillId="15" borderId="0" xfId="0" applyFont="1" applyFill="1" applyAlignment="1">
      <alignment horizontal="left" readingOrder="1"/>
    </xf>
    <xf numFmtId="0" fontId="32" fillId="15" borderId="0" xfId="0" applyFont="1" applyFill="1" applyAlignment="1">
      <alignment horizontal="left" readingOrder="1"/>
    </xf>
    <xf numFmtId="164" fontId="0" fillId="16" borderId="0" xfId="0" applyNumberFormat="1" applyFill="1"/>
    <xf numFmtId="164" fontId="0" fillId="17" borderId="0" xfId="0" applyNumberFormat="1" applyFill="1"/>
    <xf numFmtId="164" fontId="0" fillId="18" borderId="0" xfId="0" applyNumberFormat="1" applyFill="1"/>
    <xf numFmtId="164" fontId="0" fillId="19" borderId="0" xfId="0" applyNumberFormat="1" applyFill="1" applyAlignment="1">
      <alignment horizontal="right"/>
    </xf>
    <xf numFmtId="164" fontId="0" fillId="19" borderId="0" xfId="0" applyNumberFormat="1" applyFill="1"/>
    <xf numFmtId="0" fontId="35" fillId="4" borderId="0" xfId="0" applyFont="1" applyFill="1" applyAlignment="1">
      <alignment vertical="center"/>
    </xf>
    <xf numFmtId="164" fontId="23" fillId="12" borderId="0" xfId="0" applyNumberFormat="1" applyFont="1" applyFill="1" applyAlignment="1">
      <alignment vertical="center" wrapText="1"/>
    </xf>
    <xf numFmtId="164" fontId="0" fillId="8" borderId="6" xfId="0" applyNumberFormat="1" applyFill="1" applyBorder="1"/>
    <xf numFmtId="0" fontId="0" fillId="20" borderId="0" xfId="0" applyFill="1"/>
    <xf numFmtId="164" fontId="0" fillId="20" borderId="0" xfId="0" applyNumberFormat="1" applyFill="1"/>
    <xf numFmtId="0" fontId="0" fillId="21" borderId="0" xfId="0" applyFill="1"/>
    <xf numFmtId="164" fontId="0" fillId="21" borderId="0" xfId="0" applyNumberFormat="1" applyFill="1"/>
    <xf numFmtId="164" fontId="23" fillId="22" borderId="0" xfId="0" applyNumberFormat="1" applyFont="1" applyFill="1"/>
    <xf numFmtId="164" fontId="23" fillId="22" borderId="0" xfId="0" applyNumberFormat="1" applyFont="1" applyFill="1" applyAlignment="1">
      <alignment vertical="center" wrapText="1"/>
    </xf>
    <xf numFmtId="7" fontId="0" fillId="0" borderId="0" xfId="0" applyNumberFormat="1"/>
    <xf numFmtId="167" fontId="0" fillId="0" borderId="0" xfId="0" applyNumberFormat="1"/>
    <xf numFmtId="44" fontId="0" fillId="0" borderId="0" xfId="0" applyNumberFormat="1"/>
    <xf numFmtId="0" fontId="6" fillId="5" borderId="28" xfId="0" applyFont="1" applyFill="1" applyBorder="1" applyAlignment="1">
      <alignment horizontal="center" vertical="center"/>
    </xf>
    <xf numFmtId="0" fontId="6" fillId="5" borderId="16" xfId="0" applyFont="1" applyFill="1" applyBorder="1" applyAlignment="1">
      <alignment horizontal="center" vertical="center"/>
    </xf>
    <xf numFmtId="0" fontId="6" fillId="5" borderId="30" xfId="0" applyFont="1" applyFill="1" applyBorder="1" applyAlignment="1">
      <alignment horizontal="center" vertical="center"/>
    </xf>
    <xf numFmtId="0" fontId="6" fillId="5" borderId="17" xfId="0" applyFont="1" applyFill="1" applyBorder="1" applyAlignment="1">
      <alignment horizontal="center" vertical="center"/>
    </xf>
    <xf numFmtId="164" fontId="7" fillId="3" borderId="0" xfId="0" applyNumberFormat="1" applyFont="1" applyFill="1" applyBorder="1" applyAlignment="1">
      <alignment horizontal="center" vertical="center"/>
    </xf>
    <xf numFmtId="164" fontId="7" fillId="3" borderId="18" xfId="0" applyNumberFormat="1" applyFont="1" applyFill="1" applyBorder="1" applyAlignment="1">
      <alignment horizontal="center" vertical="center"/>
    </xf>
    <xf numFmtId="164" fontId="7" fillId="3" borderId="30" xfId="0" applyNumberFormat="1" applyFont="1" applyFill="1" applyBorder="1" applyAlignment="1">
      <alignment horizontal="center" vertical="center"/>
    </xf>
    <xf numFmtId="164" fontId="7" fillId="3" borderId="17" xfId="0" applyNumberFormat="1" applyFont="1" applyFill="1" applyBorder="1" applyAlignment="1">
      <alignment horizontal="center" vertical="center"/>
    </xf>
    <xf numFmtId="164" fontId="9" fillId="3" borderId="28" xfId="0" applyNumberFormat="1" applyFont="1" applyFill="1" applyBorder="1" applyAlignment="1">
      <alignment horizontal="center" vertical="center"/>
    </xf>
    <xf numFmtId="164" fontId="9" fillId="3" borderId="16" xfId="0" applyNumberFormat="1" applyFont="1" applyFill="1" applyBorder="1" applyAlignment="1">
      <alignment horizontal="center" vertical="center"/>
    </xf>
    <xf numFmtId="164" fontId="9" fillId="3" borderId="0" xfId="0" applyNumberFormat="1" applyFont="1" applyFill="1" applyBorder="1" applyAlignment="1">
      <alignment horizontal="center" vertical="center"/>
    </xf>
    <xf numFmtId="164" fontId="9" fillId="3" borderId="18" xfId="0" applyNumberFormat="1" applyFont="1" applyFill="1" applyBorder="1" applyAlignment="1">
      <alignment horizontal="center" vertical="center"/>
    </xf>
    <xf numFmtId="164" fontId="9" fillId="3" borderId="30" xfId="0" applyNumberFormat="1" applyFont="1" applyFill="1" applyBorder="1" applyAlignment="1">
      <alignment horizontal="center" vertical="center"/>
    </xf>
    <xf numFmtId="164" fontId="9" fillId="3" borderId="17" xfId="0" applyNumberFormat="1" applyFont="1" applyFill="1" applyBorder="1" applyAlignment="1">
      <alignment horizontal="center" vertical="center"/>
    </xf>
    <xf numFmtId="14" fontId="15" fillId="2" borderId="0" xfId="0" applyNumberFormat="1" applyFont="1" applyFill="1" applyAlignment="1" applyProtection="1">
      <alignment horizontal="center" vertical="center"/>
    </xf>
    <xf numFmtId="0" fontId="10" fillId="4" borderId="0" xfId="0" applyFont="1" applyFill="1" applyAlignment="1">
      <alignment horizontal="left" vertical="center"/>
    </xf>
    <xf numFmtId="0" fontId="5" fillId="6" borderId="28" xfId="0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0" fontId="5" fillId="6" borderId="30" xfId="0" applyFont="1" applyFill="1" applyBorder="1" applyAlignment="1">
      <alignment horizontal="center" vertical="center"/>
    </xf>
    <xf numFmtId="0" fontId="5" fillId="6" borderId="17" xfId="0" applyFont="1" applyFill="1" applyBorder="1" applyAlignment="1">
      <alignment horizontal="center" vertical="center"/>
    </xf>
    <xf numFmtId="0" fontId="6" fillId="7" borderId="28" xfId="0" applyFont="1" applyFill="1" applyBorder="1" applyAlignment="1">
      <alignment horizontal="center" vertical="center"/>
    </xf>
    <xf numFmtId="0" fontId="6" fillId="7" borderId="16" xfId="0" applyFont="1" applyFill="1" applyBorder="1" applyAlignment="1">
      <alignment horizontal="center" vertical="center"/>
    </xf>
    <xf numFmtId="0" fontId="6" fillId="7" borderId="30" xfId="0" applyFont="1" applyFill="1" applyBorder="1" applyAlignment="1">
      <alignment horizontal="center" vertical="center"/>
    </xf>
    <xf numFmtId="0" fontId="6" fillId="7" borderId="17" xfId="0" applyFont="1" applyFill="1" applyBorder="1" applyAlignment="1">
      <alignment horizontal="center" vertical="center"/>
    </xf>
    <xf numFmtId="164" fontId="8" fillId="3" borderId="0" xfId="0" applyNumberFormat="1" applyFont="1" applyFill="1" applyBorder="1" applyAlignment="1" applyProtection="1">
      <alignment horizontal="center" vertical="center"/>
      <protection locked="0"/>
    </xf>
    <xf numFmtId="164" fontId="8" fillId="3" borderId="18" xfId="0" applyNumberFormat="1" applyFont="1" applyFill="1" applyBorder="1" applyAlignment="1" applyProtection="1">
      <alignment horizontal="center" vertical="center"/>
      <protection locked="0"/>
    </xf>
    <xf numFmtId="164" fontId="8" fillId="3" borderId="30" xfId="0" applyNumberFormat="1" applyFont="1" applyFill="1" applyBorder="1" applyAlignment="1" applyProtection="1">
      <alignment horizontal="center" vertical="center"/>
      <protection locked="0"/>
    </xf>
    <xf numFmtId="164" fontId="8" fillId="3" borderId="17" xfId="0" applyNumberFormat="1" applyFont="1" applyFill="1" applyBorder="1" applyAlignment="1" applyProtection="1">
      <alignment horizontal="center" vertical="center"/>
      <protection locked="0"/>
    </xf>
    <xf numFmtId="165" fontId="16" fillId="3" borderId="19" xfId="0" applyNumberFormat="1" applyFont="1" applyFill="1" applyBorder="1" applyAlignment="1" applyProtection="1">
      <alignment horizontal="center" vertical="center"/>
      <protection locked="0"/>
    </xf>
    <xf numFmtId="165" fontId="16" fillId="3" borderId="20" xfId="0" applyNumberFormat="1" applyFont="1" applyFill="1" applyBorder="1" applyAlignment="1" applyProtection="1">
      <alignment horizontal="center" vertical="center"/>
      <protection locked="0"/>
    </xf>
    <xf numFmtId="165" fontId="16" fillId="3" borderId="21" xfId="0" applyNumberFormat="1" applyFont="1" applyFill="1" applyBorder="1" applyAlignment="1" applyProtection="1">
      <alignment horizontal="center" vertical="center"/>
      <protection locked="0"/>
    </xf>
    <xf numFmtId="165" fontId="16" fillId="3" borderId="22" xfId="0" applyNumberFormat="1" applyFont="1" applyFill="1" applyBorder="1" applyAlignment="1" applyProtection="1">
      <alignment horizontal="center" vertical="center"/>
      <protection locked="0"/>
    </xf>
    <xf numFmtId="165" fontId="16" fillId="3" borderId="0" xfId="0" applyNumberFormat="1" applyFont="1" applyFill="1" applyBorder="1" applyAlignment="1" applyProtection="1">
      <alignment horizontal="center" vertical="center"/>
      <protection locked="0"/>
    </xf>
    <xf numFmtId="165" fontId="16" fillId="3" borderId="23" xfId="0" applyNumberFormat="1" applyFont="1" applyFill="1" applyBorder="1" applyAlignment="1" applyProtection="1">
      <alignment horizontal="center" vertical="center"/>
      <protection locked="0"/>
    </xf>
    <xf numFmtId="165" fontId="16" fillId="3" borderId="24" xfId="0" applyNumberFormat="1" applyFont="1" applyFill="1" applyBorder="1" applyAlignment="1" applyProtection="1">
      <alignment horizontal="center" vertical="center"/>
      <protection locked="0"/>
    </xf>
    <xf numFmtId="165" fontId="16" fillId="3" borderId="25" xfId="0" applyNumberFormat="1" applyFont="1" applyFill="1" applyBorder="1" applyAlignment="1" applyProtection="1">
      <alignment horizontal="center" vertical="center"/>
      <protection locked="0"/>
    </xf>
    <xf numFmtId="165" fontId="16" fillId="3" borderId="26" xfId="0" applyNumberFormat="1" applyFont="1" applyFill="1" applyBorder="1" applyAlignment="1" applyProtection="1">
      <alignment horizontal="center" vertical="center"/>
      <protection locked="0"/>
    </xf>
    <xf numFmtId="0" fontId="25" fillId="13" borderId="31" xfId="0" applyFont="1" applyFill="1" applyBorder="1" applyAlignment="1">
      <alignment horizontal="center" vertical="center"/>
    </xf>
    <xf numFmtId="0" fontId="25" fillId="13" borderId="33" xfId="0" applyFont="1" applyFill="1" applyBorder="1" applyAlignment="1">
      <alignment horizontal="center" vertical="center"/>
    </xf>
    <xf numFmtId="14" fontId="15" fillId="2" borderId="27" xfId="0" applyNumberFormat="1" applyFont="1" applyFill="1" applyBorder="1" applyAlignment="1">
      <alignment horizontal="center" vertical="center"/>
    </xf>
    <xf numFmtId="14" fontId="15" fillId="2" borderId="28" xfId="0" applyNumberFormat="1" applyFont="1" applyFill="1" applyBorder="1" applyAlignment="1">
      <alignment horizontal="center" vertical="center"/>
    </xf>
    <xf numFmtId="14" fontId="15" fillId="2" borderId="16" xfId="0" applyNumberFormat="1" applyFont="1" applyFill="1" applyBorder="1" applyAlignment="1">
      <alignment horizontal="center" vertical="center"/>
    </xf>
    <xf numFmtId="14" fontId="15" fillId="2" borderId="29" xfId="0" applyNumberFormat="1" applyFont="1" applyFill="1" applyBorder="1" applyAlignment="1">
      <alignment horizontal="center" vertical="center"/>
    </xf>
    <xf numFmtId="14" fontId="15" fillId="2" borderId="30" xfId="0" applyNumberFormat="1" applyFont="1" applyFill="1" applyBorder="1" applyAlignment="1">
      <alignment horizontal="center" vertical="center"/>
    </xf>
    <xf numFmtId="14" fontId="15" fillId="2" borderId="17" xfId="0" applyNumberFormat="1" applyFont="1" applyFill="1" applyBorder="1" applyAlignment="1">
      <alignment horizontal="center" vertical="center"/>
    </xf>
    <xf numFmtId="165" fontId="16" fillId="3" borderId="27" xfId="0" applyNumberFormat="1" applyFont="1" applyFill="1" applyBorder="1" applyAlignment="1">
      <alignment horizontal="center" vertical="center"/>
    </xf>
    <xf numFmtId="165" fontId="16" fillId="3" borderId="28" xfId="0" applyNumberFormat="1" applyFont="1" applyFill="1" applyBorder="1" applyAlignment="1">
      <alignment horizontal="center" vertical="center"/>
    </xf>
    <xf numFmtId="165" fontId="16" fillId="3" borderId="16" xfId="0" applyNumberFormat="1" applyFont="1" applyFill="1" applyBorder="1" applyAlignment="1">
      <alignment horizontal="center" vertical="center"/>
    </xf>
    <xf numFmtId="165" fontId="16" fillId="3" borderId="29" xfId="0" applyNumberFormat="1" applyFont="1" applyFill="1" applyBorder="1" applyAlignment="1">
      <alignment horizontal="center" vertical="center"/>
    </xf>
    <xf numFmtId="165" fontId="16" fillId="3" borderId="30" xfId="0" applyNumberFormat="1" applyFont="1" applyFill="1" applyBorder="1" applyAlignment="1">
      <alignment horizontal="center" vertical="center"/>
    </xf>
    <xf numFmtId="165" fontId="16" fillId="3" borderId="17" xfId="0" applyNumberFormat="1" applyFont="1" applyFill="1" applyBorder="1" applyAlignment="1">
      <alignment horizontal="center" vertical="center"/>
    </xf>
    <xf numFmtId="0" fontId="5" fillId="6" borderId="31" xfId="0" applyFont="1" applyFill="1" applyBorder="1" applyAlignment="1">
      <alignment horizontal="center" vertical="center"/>
    </xf>
    <xf numFmtId="0" fontId="5" fillId="6" borderId="32" xfId="0" applyFont="1" applyFill="1" applyBorder="1" applyAlignment="1">
      <alignment horizontal="center" vertical="center"/>
    </xf>
    <xf numFmtId="0" fontId="5" fillId="6" borderId="33" xfId="0" applyFont="1" applyFill="1" applyBorder="1" applyAlignment="1">
      <alignment horizontal="center" vertical="center"/>
    </xf>
    <xf numFmtId="0" fontId="16" fillId="9" borderId="28" xfId="0" applyFont="1" applyFill="1" applyBorder="1" applyAlignment="1">
      <alignment horizontal="center" vertical="center"/>
    </xf>
    <xf numFmtId="0" fontId="16" fillId="9" borderId="16" xfId="0" applyFont="1" applyFill="1" applyBorder="1" applyAlignment="1">
      <alignment horizontal="center" vertical="center"/>
    </xf>
    <xf numFmtId="0" fontId="16" fillId="10" borderId="0" xfId="0" applyFont="1" applyFill="1" applyAlignment="1">
      <alignment horizontal="center" vertical="center"/>
    </xf>
    <xf numFmtId="0" fontId="16" fillId="10" borderId="18" xfId="0" applyFont="1" applyFill="1" applyBorder="1" applyAlignment="1">
      <alignment horizontal="center" vertical="center"/>
    </xf>
    <xf numFmtId="164" fontId="22" fillId="11" borderId="0" xfId="0" applyNumberFormat="1" applyFont="1" applyFill="1" applyAlignment="1">
      <alignment horizontal="center" vertical="center" wrapText="1"/>
    </xf>
    <xf numFmtId="164" fontId="22" fillId="11" borderId="34" xfId="0" applyNumberFormat="1" applyFont="1" applyFill="1" applyBorder="1" applyAlignment="1">
      <alignment horizontal="center" vertical="center"/>
    </xf>
    <xf numFmtId="0" fontId="22" fillId="11" borderId="35" xfId="0" applyFont="1" applyFill="1" applyBorder="1" applyAlignment="1">
      <alignment horizontal="center" vertical="center"/>
    </xf>
    <xf numFmtId="0" fontId="22" fillId="11" borderId="36" xfId="0" applyFont="1" applyFill="1" applyBorder="1" applyAlignment="1">
      <alignment horizontal="center" vertical="center"/>
    </xf>
  </cellXfs>
  <cellStyles count="3">
    <cellStyle name="Lien hypertexte" xfId="1" builtinId="8"/>
    <cellStyle name="Monétaire" xfId="2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55033</xdr:colOff>
      <xdr:row>12</xdr:row>
      <xdr:rowOff>200731</xdr:rowOff>
    </xdr:from>
    <xdr:to>
      <xdr:col>8</xdr:col>
      <xdr:colOff>134054</xdr:colOff>
      <xdr:row>14</xdr:row>
      <xdr:rowOff>140446</xdr:rowOff>
    </xdr:to>
    <xdr:sp macro="" textlink="">
      <xdr:nvSpPr>
        <xdr:cNvPr id="2" name="Left Arrow 1"/>
        <xdr:cNvSpPr/>
      </xdr:nvSpPr>
      <xdr:spPr>
        <a:xfrm>
          <a:off x="7484533" y="3735564"/>
          <a:ext cx="1320799" cy="518271"/>
        </a:xfrm>
        <a:prstGeom prst="leftArrow">
          <a:avLst/>
        </a:prstGeom>
        <a:solidFill>
          <a:srgbClr val="00B05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>
              <a:solidFill>
                <a:sysClr val="windowText" lastClr="000000"/>
              </a:solidFill>
            </a:rPr>
            <a:t>Montant Reçu</a:t>
          </a:r>
        </a:p>
      </xdr:txBody>
    </xdr:sp>
    <xdr:clientData/>
  </xdr:twoCellAnchor>
  <xdr:twoCellAnchor>
    <xdr:from>
      <xdr:col>6</xdr:col>
      <xdr:colOff>49389</xdr:colOff>
      <xdr:row>7</xdr:row>
      <xdr:rowOff>69850</xdr:rowOff>
    </xdr:from>
    <xdr:to>
      <xdr:col>8</xdr:col>
      <xdr:colOff>275166</xdr:colOff>
      <xdr:row>10</xdr:row>
      <xdr:rowOff>38100</xdr:rowOff>
    </xdr:to>
    <xdr:sp macro="[0]!Imprime" textlink="">
      <xdr:nvSpPr>
        <xdr:cNvPr id="2099" name="Flowchart: Alternate Process 4"/>
        <xdr:cNvSpPr>
          <a:spLocks noChangeArrowheads="1"/>
        </xdr:cNvSpPr>
      </xdr:nvSpPr>
      <xdr:spPr bwMode="auto">
        <a:xfrm>
          <a:off x="6886222" y="2158294"/>
          <a:ext cx="1467555" cy="836084"/>
        </a:xfrm>
        <a:prstGeom prst="flowChartAlternateProcess">
          <a:avLst/>
        </a:prstGeom>
        <a:solidFill>
          <a:srgbClr val="FFFF00"/>
        </a:solidFill>
        <a:ln w="25400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77724" rIns="73152" bIns="77724" anchor="ctr" upright="1"/>
        <a:lstStyle/>
        <a:p>
          <a:pPr algn="ctr" rtl="0">
            <a:defRPr sz="1000"/>
          </a:pPr>
          <a:r>
            <a:rPr lang="fr-FR" sz="2800" b="1" i="0" u="none" strike="noStrike" baseline="0">
              <a:solidFill>
                <a:srgbClr val="000000"/>
              </a:solidFill>
              <a:latin typeface="Calibri"/>
            </a:rPr>
            <a:t>Print TK</a:t>
          </a:r>
        </a:p>
      </xdr:txBody>
    </xdr:sp>
    <xdr:clientData/>
  </xdr:twoCellAnchor>
  <xdr:twoCellAnchor>
    <xdr:from>
      <xdr:col>8</xdr:col>
      <xdr:colOff>500945</xdr:colOff>
      <xdr:row>7</xdr:row>
      <xdr:rowOff>95250</xdr:rowOff>
    </xdr:from>
    <xdr:to>
      <xdr:col>9</xdr:col>
      <xdr:colOff>818443</xdr:colOff>
      <xdr:row>10</xdr:row>
      <xdr:rowOff>66675</xdr:rowOff>
    </xdr:to>
    <xdr:sp macro="[0]!Fermeture" textlink="">
      <xdr:nvSpPr>
        <xdr:cNvPr id="6" name="Flowchart: Alternate Process 5"/>
        <xdr:cNvSpPr/>
      </xdr:nvSpPr>
      <xdr:spPr>
        <a:xfrm>
          <a:off x="8579556" y="2183694"/>
          <a:ext cx="1975554" cy="839259"/>
        </a:xfrm>
        <a:prstGeom prst="flowChartAlternateProcess">
          <a:avLst/>
        </a:prstGeom>
        <a:solidFill>
          <a:srgbClr val="00B05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2800" b="1"/>
            <a:t>CLOSE</a:t>
          </a:r>
        </a:p>
      </xdr:txBody>
    </xdr:sp>
    <xdr:clientData/>
  </xdr:twoCellAnchor>
  <xdr:twoCellAnchor>
    <xdr:from>
      <xdr:col>9</xdr:col>
      <xdr:colOff>1111250</xdr:colOff>
      <xdr:row>7</xdr:row>
      <xdr:rowOff>114300</xdr:rowOff>
    </xdr:from>
    <xdr:to>
      <xdr:col>10</xdr:col>
      <xdr:colOff>615950</xdr:colOff>
      <xdr:row>10</xdr:row>
      <xdr:rowOff>88900</xdr:rowOff>
    </xdr:to>
    <xdr:sp macro="[0]!Reset" textlink="">
      <xdr:nvSpPr>
        <xdr:cNvPr id="2101" name="Flowchart: Alternate Process 6"/>
        <xdr:cNvSpPr>
          <a:spLocks noChangeArrowheads="1"/>
        </xdr:cNvSpPr>
      </xdr:nvSpPr>
      <xdr:spPr bwMode="auto">
        <a:xfrm>
          <a:off x="10839450" y="2178050"/>
          <a:ext cx="1162050" cy="831850"/>
        </a:xfrm>
        <a:prstGeom prst="flowChartAlternateProcess">
          <a:avLst/>
        </a:prstGeom>
        <a:solidFill>
          <a:srgbClr val="FF0000"/>
        </a:solidFill>
        <a:ln w="25400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77724" rIns="73152" bIns="77724" anchor="ctr" upright="1"/>
        <a:lstStyle/>
        <a:p>
          <a:pPr algn="ctr" rtl="0">
            <a:defRPr sz="1000"/>
          </a:pPr>
          <a:r>
            <a:rPr lang="fr-FR" sz="2800" b="1" i="0" u="none" strike="noStrike" baseline="0">
              <a:solidFill>
                <a:srgbClr val="000000"/>
              </a:solidFill>
              <a:latin typeface="Calibri"/>
            </a:rPr>
            <a:t>Reset</a:t>
          </a:r>
        </a:p>
      </xdr:txBody>
    </xdr:sp>
    <xdr:clientData/>
  </xdr:twoCellAnchor>
  <xdr:twoCellAnchor>
    <xdr:from>
      <xdr:col>8</xdr:col>
      <xdr:colOff>197554</xdr:colOff>
      <xdr:row>10</xdr:row>
      <xdr:rowOff>273048</xdr:rowOff>
    </xdr:from>
    <xdr:to>
      <xdr:col>10</xdr:col>
      <xdr:colOff>635000</xdr:colOff>
      <xdr:row>19</xdr:row>
      <xdr:rowOff>98071</xdr:rowOff>
    </xdr:to>
    <xdr:sp macro="" textlink="">
      <xdr:nvSpPr>
        <xdr:cNvPr id="2103" name="Text Box 55"/>
        <xdr:cNvSpPr txBox="1">
          <a:spLocks noChangeArrowheads="1"/>
        </xdr:cNvSpPr>
      </xdr:nvSpPr>
      <xdr:spPr bwMode="auto">
        <a:xfrm>
          <a:off x="8868832" y="3229326"/>
          <a:ext cx="3753557" cy="2428523"/>
        </a:xfrm>
        <a:prstGeom prst="rect">
          <a:avLst/>
        </a:prstGeom>
        <a:ln>
          <a:solidFill>
            <a:srgbClr val="FF0000"/>
          </a:solidFill>
          <a:headEnd/>
          <a:tailEnd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wrap="square" lIns="36576" tIns="36576" rIns="0" bIns="0" anchor="t" upright="1"/>
        <a:lstStyle/>
        <a:p>
          <a:pPr algn="ctr" rtl="0">
            <a:defRPr sz="1000"/>
          </a:pPr>
          <a:r>
            <a:rPr lang="fr-FR" sz="1800" b="0" i="0" u="none" strike="noStrike" baseline="0">
              <a:solidFill>
                <a:srgbClr val="FF0000"/>
              </a:solidFill>
              <a:latin typeface="Calibri"/>
            </a:rPr>
            <a:t>TABLEAU DE COMMANDES</a:t>
          </a:r>
        </a:p>
      </xdr:txBody>
    </xdr:sp>
    <xdr:clientData/>
  </xdr:twoCellAnchor>
  <xdr:twoCellAnchor>
    <xdr:from>
      <xdr:col>8</xdr:col>
      <xdr:colOff>275168</xdr:colOff>
      <xdr:row>12</xdr:row>
      <xdr:rowOff>225778</xdr:rowOff>
    </xdr:from>
    <xdr:to>
      <xdr:col>9</xdr:col>
      <xdr:colOff>497417</xdr:colOff>
      <xdr:row>15</xdr:row>
      <xdr:rowOff>127000</xdr:rowOff>
    </xdr:to>
    <xdr:sp macro="[0]!gestion" textlink="">
      <xdr:nvSpPr>
        <xdr:cNvPr id="7" name="Rectangle à coins arrondis 6"/>
        <xdr:cNvSpPr/>
      </xdr:nvSpPr>
      <xdr:spPr>
        <a:xfrm>
          <a:off x="8551335" y="3718278"/>
          <a:ext cx="1799165" cy="758472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/>
            <a:t>MAJ  Articles</a:t>
          </a:r>
        </a:p>
        <a:p>
          <a:pPr algn="ctr"/>
          <a:r>
            <a:rPr lang="fr-FR" sz="1600"/>
            <a:t> (</a:t>
          </a:r>
          <a:r>
            <a:rPr lang="fr-FR" sz="1600" b="1"/>
            <a:t>Ajout-Modif</a:t>
          </a:r>
          <a:r>
            <a:rPr lang="fr-FR" sz="1600"/>
            <a:t>)</a:t>
          </a:r>
        </a:p>
      </xdr:txBody>
    </xdr:sp>
    <xdr:clientData/>
  </xdr:twoCellAnchor>
  <xdr:twoCellAnchor>
    <xdr:from>
      <xdr:col>9</xdr:col>
      <xdr:colOff>889000</xdr:colOff>
      <xdr:row>12</xdr:row>
      <xdr:rowOff>246944</xdr:rowOff>
    </xdr:from>
    <xdr:to>
      <xdr:col>10</xdr:col>
      <xdr:colOff>458612</xdr:colOff>
      <xdr:row>15</xdr:row>
      <xdr:rowOff>91721</xdr:rowOff>
    </xdr:to>
    <xdr:sp macro="[0]!verst" textlink="">
      <xdr:nvSpPr>
        <xdr:cNvPr id="8" name="Rectangle à coins arrondis 7"/>
        <xdr:cNvSpPr/>
      </xdr:nvSpPr>
      <xdr:spPr>
        <a:xfrm>
          <a:off x="10742083" y="3739444"/>
          <a:ext cx="1146529" cy="702027"/>
        </a:xfrm>
        <a:prstGeom prst="round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Versement</a:t>
          </a:r>
        </a:p>
        <a:p>
          <a:pPr algn="ctr"/>
          <a:r>
            <a:rPr lang="fr-FR" sz="1400">
              <a:solidFill>
                <a:sysClr val="windowText" lastClr="000000"/>
              </a:solidFill>
            </a:rPr>
            <a:t>Banque</a:t>
          </a:r>
        </a:p>
      </xdr:txBody>
    </xdr:sp>
    <xdr:clientData/>
  </xdr:twoCellAnchor>
  <xdr:twoCellAnchor>
    <xdr:from>
      <xdr:col>5</xdr:col>
      <xdr:colOff>2412999</xdr:colOff>
      <xdr:row>14</xdr:row>
      <xdr:rowOff>190500</xdr:rowOff>
    </xdr:from>
    <xdr:to>
      <xdr:col>8</xdr:col>
      <xdr:colOff>155222</xdr:colOff>
      <xdr:row>16</xdr:row>
      <xdr:rowOff>96577</xdr:rowOff>
    </xdr:to>
    <xdr:sp macro="" textlink="">
      <xdr:nvSpPr>
        <xdr:cNvPr id="9" name="Flèche gauche 8"/>
        <xdr:cNvSpPr/>
      </xdr:nvSpPr>
      <xdr:spPr>
        <a:xfrm>
          <a:off x="7429499" y="4303889"/>
          <a:ext cx="1397001" cy="484632"/>
        </a:xfrm>
        <a:prstGeom prst="leftArrow">
          <a:avLst/>
        </a:prstGeom>
        <a:solidFill>
          <a:schemeClr val="tx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Moyen Paiement</a:t>
          </a:r>
        </a:p>
      </xdr:txBody>
    </xdr:sp>
    <xdr:clientData/>
  </xdr:twoCellAnchor>
  <xdr:twoCellAnchor>
    <xdr:from>
      <xdr:col>9</xdr:col>
      <xdr:colOff>889001</xdr:colOff>
      <xdr:row>16</xdr:row>
      <xdr:rowOff>77612</xdr:rowOff>
    </xdr:from>
    <xdr:to>
      <xdr:col>10</xdr:col>
      <xdr:colOff>500946</xdr:colOff>
      <xdr:row>18</xdr:row>
      <xdr:rowOff>211667</xdr:rowOff>
    </xdr:to>
    <xdr:sp macro="[0]!Chgt_Mois" textlink="">
      <xdr:nvSpPr>
        <xdr:cNvPr id="10" name="Rectangle à coins arrondis 9"/>
        <xdr:cNvSpPr/>
      </xdr:nvSpPr>
      <xdr:spPr>
        <a:xfrm>
          <a:off x="10742084" y="4713112"/>
          <a:ext cx="1188862" cy="705555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/>
            <a:t>Changement de mois</a:t>
          </a:r>
        </a:p>
      </xdr:txBody>
    </xdr:sp>
    <xdr:clientData/>
  </xdr:twoCellAnchor>
  <xdr:twoCellAnchor>
    <xdr:from>
      <xdr:col>8</xdr:col>
      <xdr:colOff>684389</xdr:colOff>
      <xdr:row>16</xdr:row>
      <xdr:rowOff>84667</xdr:rowOff>
    </xdr:from>
    <xdr:to>
      <xdr:col>9</xdr:col>
      <xdr:colOff>444500</xdr:colOff>
      <xdr:row>18</xdr:row>
      <xdr:rowOff>218722</xdr:rowOff>
    </xdr:to>
    <xdr:sp macro="[0]!Changer_A" textlink="">
      <xdr:nvSpPr>
        <xdr:cNvPr id="12" name="Rectangle à coins arrondis 11"/>
        <xdr:cNvSpPr/>
      </xdr:nvSpPr>
      <xdr:spPr>
        <a:xfrm>
          <a:off x="9355667" y="4776611"/>
          <a:ext cx="1418166" cy="712611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/>
            <a:t>Changement d'année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acro-pour-un-bouton-reset-et-print-t36829.htm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0000FF"/>
  </sheetPr>
  <dimension ref="A1:O33"/>
  <sheetViews>
    <sheetView zoomScale="90" zoomScaleNormal="90" workbookViewId="0"/>
  </sheetViews>
  <sheetFormatPr baseColWidth="10" defaultColWidth="23.7109375" defaultRowHeight="25.5" customHeight="1"/>
  <cols>
    <col min="1" max="1" width="24.7109375" style="5" customWidth="1"/>
    <col min="2" max="2" width="9.7109375" style="5" customWidth="1"/>
    <col min="3" max="3" width="15.7109375" style="30" customWidth="1"/>
    <col min="4" max="4" width="8.140625" style="43" customWidth="1"/>
    <col min="5" max="5" width="13.42578125" style="5" customWidth="1"/>
    <col min="6" max="6" width="34.5703125" style="5" customWidth="1"/>
    <col min="7" max="7" width="13" style="5" customWidth="1"/>
    <col min="8" max="8" width="4.7109375" style="5" customWidth="1"/>
    <col min="9" max="16384" width="23.7109375" style="5"/>
  </cols>
  <sheetData>
    <row r="1" spans="1:15" ht="27.75" customHeight="1" thickBot="1">
      <c r="A1" s="3" t="s">
        <v>1</v>
      </c>
      <c r="B1" s="4" t="s">
        <v>35</v>
      </c>
      <c r="C1" s="27" t="s">
        <v>0</v>
      </c>
      <c r="D1" s="41" t="s">
        <v>50</v>
      </c>
      <c r="E1" s="45" t="str">
        <f>IF(Caisse!M3&gt;2000,"Versement Banque à prévoir!","")</f>
        <v/>
      </c>
      <c r="F1" s="45"/>
      <c r="H1" s="88">
        <f ca="1">TODAY()</f>
        <v>41481</v>
      </c>
      <c r="I1" s="88"/>
      <c r="J1" s="88"/>
      <c r="K1" s="23" t="s">
        <v>29</v>
      </c>
      <c r="N1" s="5">
        <v>2013</v>
      </c>
      <c r="O1" s="62" t="s">
        <v>81</v>
      </c>
    </row>
    <row r="2" spans="1:15" ht="22.5" customHeight="1">
      <c r="A2" s="14"/>
      <c r="B2" s="7"/>
      <c r="C2" s="44" t="str">
        <f>IF(A2="","",VLOOKUP(A2,Articles!A2:B45,2,FALSE)*B2)</f>
        <v/>
      </c>
      <c r="D2" s="42" t="str">
        <f>IF(A2="","",VLOOKUP(A2,Articles!$A$2:$C$44,3,FALSE)-B2)</f>
        <v/>
      </c>
      <c r="E2" s="90" t="s">
        <v>2</v>
      </c>
      <c r="F2" s="91"/>
      <c r="H2" s="88"/>
      <c r="I2" s="88"/>
      <c r="J2" s="88"/>
      <c r="O2" s="5" t="s">
        <v>54</v>
      </c>
    </row>
    <row r="3" spans="1:15" ht="22.5" customHeight="1" thickBot="1">
      <c r="A3" s="15"/>
      <c r="B3" s="8"/>
      <c r="C3" s="28" t="str">
        <f>IF(A3="","",VLOOKUP(A3,Articles!A2:B45,2,FALSE)*B3)</f>
        <v/>
      </c>
      <c r="D3" s="42" t="str">
        <f>IF(A3="","",VLOOKUP(A3,Articles!$A$2:$C$44,3,FALSE)-B3)</f>
        <v/>
      </c>
      <c r="E3" s="92"/>
      <c r="F3" s="93"/>
      <c r="O3" s="5" t="s">
        <v>55</v>
      </c>
    </row>
    <row r="4" spans="1:15" ht="22.5" customHeight="1" thickTop="1">
      <c r="A4" s="15"/>
      <c r="B4" s="8"/>
      <c r="C4" s="28" t="str">
        <f>IF(A4="","",VLOOKUP(A4,Articles!A2:B45,2,FALSE)*B4)</f>
        <v/>
      </c>
      <c r="D4" s="42" t="str">
        <f>IF(A4="","",VLOOKUP(A4,Articles!$A$2:$C$44,3,FALSE)-B4)</f>
        <v/>
      </c>
      <c r="E4" s="82" t="str">
        <f>IF(SUM(C2:C24)=0,"",SUM(C2:C24))</f>
        <v/>
      </c>
      <c r="F4" s="83"/>
      <c r="H4" s="102">
        <v>41481.980462962965</v>
      </c>
      <c r="I4" s="103"/>
      <c r="J4" s="104"/>
      <c r="O4" s="5" t="s">
        <v>56</v>
      </c>
    </row>
    <row r="5" spans="1:15" ht="22.5" customHeight="1">
      <c r="A5" s="15"/>
      <c r="B5" s="8"/>
      <c r="C5" s="28" t="str">
        <f>IF(A5="","",VLOOKUP(A5,Articles!A2:B45,2,FALSE)*B5)</f>
        <v/>
      </c>
      <c r="D5" s="42" t="str">
        <f>IF(A5="","",VLOOKUP(A5,Articles!$A$2:$C$44,3,FALSE)-B5)</f>
        <v/>
      </c>
      <c r="E5" s="84"/>
      <c r="F5" s="85"/>
      <c r="H5" s="105"/>
      <c r="I5" s="106"/>
      <c r="J5" s="107"/>
    </row>
    <row r="6" spans="1:15" ht="22.5" customHeight="1" thickBot="1">
      <c r="A6" s="15"/>
      <c r="B6" s="8"/>
      <c r="C6" s="28" t="str">
        <f>IF(A6="","",VLOOKUP(A6,Articles!A2:B45,2,FALSE)*B6)</f>
        <v/>
      </c>
      <c r="D6" s="42" t="str">
        <f>IF(A6="","",VLOOKUP(A6,Articles!$A$2:$C$44,3,FALSE)-B6)</f>
        <v/>
      </c>
      <c r="E6" s="84"/>
      <c r="F6" s="85"/>
      <c r="H6" s="108"/>
      <c r="I6" s="109"/>
      <c r="J6" s="110"/>
    </row>
    <row r="7" spans="1:15" ht="22.5" customHeight="1" thickTop="1" thickBot="1">
      <c r="A7" s="14"/>
      <c r="B7" s="8"/>
      <c r="C7" s="28" t="str">
        <f>IF(A7="","",VLOOKUP(A7,Articles!A2:B45,2,FALSE)*B7)</f>
        <v/>
      </c>
      <c r="D7" s="42" t="str">
        <f>IF(A7="","",VLOOKUP(A7,Articles!$A$2:$C$44,3,FALSE)-B7)</f>
        <v/>
      </c>
      <c r="E7" s="86"/>
      <c r="F7" s="87"/>
    </row>
    <row r="8" spans="1:15" ht="22.5" customHeight="1">
      <c r="A8" s="15"/>
      <c r="B8" s="8"/>
      <c r="C8" s="28" t="str">
        <f>IF(A8="","",VLOOKUP(A8,Articles!A2:B45,2,FALSE)*B8)</f>
        <v/>
      </c>
      <c r="D8" s="42" t="str">
        <f>IF(A8="","",VLOOKUP(A8,Articles!$A$2:$C$44,3,FALSE)-B8)</f>
        <v/>
      </c>
    </row>
    <row r="9" spans="1:15" ht="22.5" customHeight="1">
      <c r="A9" s="15"/>
      <c r="B9" s="8"/>
      <c r="C9" s="28" t="str">
        <f>IF(A9="","",VLOOKUP(A9,Articles!A2:B45,2,FALSE)*B9)</f>
        <v/>
      </c>
      <c r="D9" s="42" t="str">
        <f>IF(A9="","",VLOOKUP(A9,Articles!$A$2:$C$44,3,FALSE)-B9)</f>
        <v/>
      </c>
    </row>
    <row r="10" spans="1:15" ht="22.5" customHeight="1" thickBot="1">
      <c r="A10" s="14"/>
      <c r="B10" s="8"/>
      <c r="C10" s="28" t="str">
        <f>IF(A10="","",VLOOKUP(A10,Articles!A2:B45,2,FALSE)*B10)</f>
        <v/>
      </c>
      <c r="D10" s="42" t="str">
        <f>IF(A10="","",VLOOKUP(A10,Articles!$A$2:$C$44,3,FALSE)-B10)</f>
        <v/>
      </c>
    </row>
    <row r="11" spans="1:15" ht="22.5" customHeight="1">
      <c r="A11" s="15"/>
      <c r="B11" s="8"/>
      <c r="C11" s="28" t="str">
        <f>IF(A11="","",VLOOKUP(A11,Articles!A2:B45,2,FALSE)*B11)</f>
        <v/>
      </c>
      <c r="D11" s="42" t="str">
        <f>IF(A11="","",VLOOKUP(A11,Articles!$A$2:$C$44,3,FALSE)-B11)</f>
        <v/>
      </c>
      <c r="E11" s="94" t="s">
        <v>3</v>
      </c>
      <c r="F11" s="95"/>
    </row>
    <row r="12" spans="1:15" ht="22.5" customHeight="1" thickBot="1">
      <c r="A12" s="15"/>
      <c r="B12" s="8"/>
      <c r="C12" s="28" t="str">
        <f>IF(A12="","",VLOOKUP(A12,Articles!A2:B45,2,FALSE)*B12)</f>
        <v/>
      </c>
      <c r="D12" s="42" t="str">
        <f>IF(A12="","",VLOOKUP(A12,Articles!$A$2:$C$44,3,FALSE)-B12)</f>
        <v/>
      </c>
      <c r="E12" s="96"/>
      <c r="F12" s="97"/>
    </row>
    <row r="13" spans="1:15" ht="22.5" customHeight="1">
      <c r="A13" s="15"/>
      <c r="B13" s="8"/>
      <c r="C13" s="28" t="str">
        <f>IF(A13="","",VLOOKUP(A13,Articles!A2:B45,2,FALSE)*B13)</f>
        <v/>
      </c>
      <c r="D13" s="42" t="str">
        <f>IF(A13="","",VLOOKUP(A13,Articles!$A$2:$C$44,3,FALSE)-B13)</f>
        <v/>
      </c>
      <c r="E13" s="98"/>
      <c r="F13" s="99"/>
      <c r="I13" s="89"/>
      <c r="J13" s="89"/>
    </row>
    <row r="14" spans="1:15" ht="22.5" customHeight="1">
      <c r="A14" s="15"/>
      <c r="B14" s="8"/>
      <c r="C14" s="28" t="str">
        <f>IF(A14="","",VLOOKUP(A14,Articles!A2:B45,2,FALSE)*B14)</f>
        <v/>
      </c>
      <c r="D14" s="42" t="str">
        <f>IF(A14="","",VLOOKUP(A14,Articles!$A$2:$C$44,3,FALSE)-B14)</f>
        <v/>
      </c>
      <c r="E14" s="98"/>
      <c r="F14" s="99"/>
      <c r="I14" s="89"/>
      <c r="J14" s="89"/>
    </row>
    <row r="15" spans="1:15" ht="22.5" customHeight="1" thickBot="1">
      <c r="A15" s="15"/>
      <c r="B15" s="8"/>
      <c r="C15" s="28" t="str">
        <f>IF(A15="","",VLOOKUP(A15,Articles!A2:B45,2,FALSE)*B15)</f>
        <v/>
      </c>
      <c r="D15" s="42" t="str">
        <f>IF(A15="","",VLOOKUP(A15,Articles!$A$2:$C$44,3,FALSE)-B15)</f>
        <v/>
      </c>
      <c r="E15" s="100"/>
      <c r="F15" s="101"/>
      <c r="I15" s="89"/>
      <c r="J15" s="89"/>
    </row>
    <row r="16" spans="1:15" ht="22.5" customHeight="1" thickBot="1">
      <c r="A16" s="15"/>
      <c r="B16" s="8"/>
      <c r="C16" s="28" t="str">
        <f>IF(A16="","",VLOOKUP(A16,Articles!A2:B45,2,FALSE)*B16)</f>
        <v/>
      </c>
      <c r="D16" s="42" t="str">
        <f>IF(A16="","",VLOOKUP(A16,Articles!$A$2:$C$44,3,FALSE)-B16)</f>
        <v/>
      </c>
      <c r="E16" s="111"/>
      <c r="F16" s="112"/>
    </row>
    <row r="17" spans="1:11" ht="22.5" customHeight="1">
      <c r="A17" s="15"/>
      <c r="B17" s="8"/>
      <c r="C17" s="28" t="str">
        <f>IF(A17="","",VLOOKUP(A17,Articles!A2:B45,2,FALSE)*B17)</f>
        <v/>
      </c>
      <c r="D17" s="42" t="str">
        <f>IF(A17="","",VLOOKUP(A17,Articles!$A$2:$C$44,3,FALSE)-B17)</f>
        <v/>
      </c>
      <c r="E17" s="74" t="s">
        <v>4</v>
      </c>
      <c r="F17" s="75"/>
      <c r="J17" s="46"/>
    </row>
    <row r="18" spans="1:11" ht="22.5" customHeight="1" thickBot="1">
      <c r="A18" s="15"/>
      <c r="B18" s="8"/>
      <c r="C18" s="28" t="str">
        <f>IF(A18="","",VLOOKUP(A18,Articles!A2:B45,2,FALSE)*B18)</f>
        <v/>
      </c>
      <c r="D18" s="42" t="str">
        <f>IF(A18="","",VLOOKUP(A18,Articles!$A$2:$C$44,3,FALSE)-B18)</f>
        <v/>
      </c>
      <c r="E18" s="76"/>
      <c r="F18" s="77"/>
    </row>
    <row r="19" spans="1:11" ht="22.5" customHeight="1">
      <c r="A19" s="15"/>
      <c r="B19" s="8"/>
      <c r="C19" s="28" t="str">
        <f>IF(A19="","",VLOOKUP(A19,Articles!A2:B45,2,FALSE)*B19)</f>
        <v/>
      </c>
      <c r="D19" s="42" t="str">
        <f>IF(A19="","",VLOOKUP(A19,Articles!$A$2:$C$44,3,FALSE)-B19)</f>
        <v/>
      </c>
      <c r="E19" s="78" t="str">
        <f>IF(E13&gt;0,E4-E13,"")</f>
        <v/>
      </c>
      <c r="F19" s="79"/>
      <c r="G19" s="12"/>
      <c r="H19" s="17"/>
      <c r="I19" s="11"/>
      <c r="J19" s="11"/>
    </row>
    <row r="20" spans="1:11" ht="22.5" customHeight="1">
      <c r="A20" s="15"/>
      <c r="B20" s="8"/>
      <c r="C20" s="28" t="str">
        <f>IF(A20="","",VLOOKUP(A20,Articles!A2:B45,2,FALSE)*B20)</f>
        <v/>
      </c>
      <c r="D20" s="42" t="str">
        <f>IF(A20="","",VLOOKUP(A20,Articles!$A$2:$C$44,3,FALSE)-B20)</f>
        <v/>
      </c>
      <c r="E20" s="78"/>
      <c r="F20" s="79"/>
      <c r="G20" s="12" t="str">
        <f>IF(E13="","",IF(E13&lt;E4,"Somme reçue insuffisante!!!",""))</f>
        <v/>
      </c>
      <c r="H20" s="17"/>
      <c r="I20" s="11"/>
      <c r="J20" s="11"/>
    </row>
    <row r="21" spans="1:11" ht="22.5" customHeight="1" thickBot="1">
      <c r="A21" s="15"/>
      <c r="B21" s="8"/>
      <c r="C21" s="28" t="str">
        <f>IF(A21="","",VLOOKUP(A21,Articles!A2:B45,2,FALSE)*B21)</f>
        <v/>
      </c>
      <c r="D21" s="42" t="str">
        <f>IF(A21="","",VLOOKUP(A21,Articles!$A$2:$C$44,3,FALSE)-B21)</f>
        <v/>
      </c>
      <c r="E21" s="80"/>
      <c r="F21" s="81"/>
      <c r="G21" s="10"/>
      <c r="H21" s="18"/>
      <c r="I21" s="11"/>
      <c r="J21" s="11"/>
    </row>
    <row r="22" spans="1:11" ht="22.5" customHeight="1">
      <c r="A22" s="15"/>
      <c r="B22" s="8"/>
      <c r="C22" s="28" t="str">
        <f>IF(A22="","",VLOOKUP(A22,Articles!A2:B45,2,FALSE)*B22)</f>
        <v/>
      </c>
      <c r="D22" s="42" t="str">
        <f>IF(A22="","",VLOOKUP(A22,Articles!$A$2:$C$44,3,FALSE)-B22)</f>
        <v/>
      </c>
    </row>
    <row r="23" spans="1:11" ht="22.5" customHeight="1">
      <c r="A23" s="15"/>
      <c r="B23" s="8"/>
      <c r="C23" s="28" t="str">
        <f>IF(A23="","",VLOOKUP(A23,Articles!A2:B45,2,FALSE)*B23)</f>
        <v/>
      </c>
      <c r="D23" s="42" t="str">
        <f>IF(A23="","",VLOOKUP(A23,Articles!$A$2:$C$44,3,FALSE)-B23)</f>
        <v/>
      </c>
      <c r="E23" s="56" t="s">
        <v>61</v>
      </c>
      <c r="F23" s="51"/>
      <c r="G23" s="51"/>
      <c r="H23" s="51"/>
      <c r="I23" s="51"/>
      <c r="J23" s="52"/>
      <c r="K23" s="52"/>
    </row>
    <row r="24" spans="1:11" ht="22.5" customHeight="1" thickBot="1">
      <c r="A24" s="16"/>
      <c r="B24" s="9"/>
      <c r="C24" s="29" t="str">
        <f>IF(A24="","",VLOOKUP(A24,Articles!A2:B45,2,FALSE)*B24)</f>
        <v/>
      </c>
      <c r="D24" s="42" t="str">
        <f>IF(A24="","",VLOOKUP(A24,Articles!$A$2:$C$44,3,FALSE)-B24)</f>
        <v/>
      </c>
      <c r="E24" s="51" t="s">
        <v>77</v>
      </c>
      <c r="F24" s="51"/>
      <c r="G24" s="51"/>
      <c r="H24" s="51"/>
      <c r="I24" s="51"/>
      <c r="J24" s="52"/>
      <c r="K24" s="52"/>
    </row>
    <row r="25" spans="1:11" ht="25.5" customHeight="1">
      <c r="A25" s="6"/>
      <c r="B25" s="6"/>
      <c r="E25" s="51" t="s">
        <v>68</v>
      </c>
      <c r="F25" s="51"/>
      <c r="G25" s="51"/>
      <c r="H25" s="51"/>
      <c r="I25" s="51"/>
      <c r="J25" s="52"/>
      <c r="K25" s="52"/>
    </row>
    <row r="26" spans="1:11" ht="25.5" customHeight="1">
      <c r="E26" s="55" t="s">
        <v>70</v>
      </c>
      <c r="F26" s="51"/>
      <c r="G26" s="51"/>
      <c r="H26" s="51"/>
      <c r="I26" s="51"/>
      <c r="J26" s="52"/>
      <c r="K26" s="52"/>
    </row>
    <row r="27" spans="1:11" ht="25.5" customHeight="1">
      <c r="E27" s="55" t="s">
        <v>83</v>
      </c>
      <c r="F27" s="51"/>
      <c r="G27" s="51"/>
      <c r="H27" s="51"/>
      <c r="I27" s="51"/>
      <c r="J27" s="52"/>
      <c r="K27" s="52"/>
    </row>
    <row r="28" spans="1:11" ht="25.5" customHeight="1">
      <c r="E28" s="51" t="s">
        <v>71</v>
      </c>
      <c r="F28" s="51"/>
      <c r="G28" s="51"/>
      <c r="H28" s="51"/>
      <c r="I28" s="51"/>
      <c r="J28" s="52"/>
      <c r="K28" s="52"/>
    </row>
    <row r="29" spans="1:11" ht="25.5" customHeight="1">
      <c r="E29" s="53" t="s">
        <v>78</v>
      </c>
      <c r="F29" s="53"/>
      <c r="G29" s="52"/>
      <c r="H29" s="52"/>
      <c r="I29" s="52"/>
      <c r="J29" s="52"/>
      <c r="K29" s="52"/>
    </row>
    <row r="30" spans="1:11" ht="25.5" customHeight="1">
      <c r="E30" s="53" t="s">
        <v>72</v>
      </c>
      <c r="F30" s="53"/>
      <c r="G30" s="52"/>
      <c r="H30" s="52"/>
      <c r="I30" s="52"/>
      <c r="J30" s="52"/>
      <c r="K30" s="52"/>
    </row>
    <row r="31" spans="1:11" ht="25.5" customHeight="1">
      <c r="E31" s="53" t="s">
        <v>73</v>
      </c>
      <c r="F31" s="53"/>
      <c r="G31" s="52"/>
      <c r="H31" s="52"/>
      <c r="I31" s="52"/>
      <c r="J31" s="52"/>
      <c r="K31" s="52"/>
    </row>
    <row r="32" spans="1:11" ht="25.5" customHeight="1">
      <c r="E32" s="53" t="s">
        <v>80</v>
      </c>
      <c r="F32" s="53"/>
      <c r="G32" s="52"/>
      <c r="H32" s="52"/>
      <c r="I32" s="52"/>
      <c r="J32" s="52"/>
      <c r="K32" s="52"/>
    </row>
    <row r="33" spans="5:11" ht="25.5" customHeight="1">
      <c r="E33" s="53" t="s">
        <v>69</v>
      </c>
      <c r="F33" s="53"/>
      <c r="G33" s="52"/>
      <c r="H33" s="52"/>
      <c r="I33" s="52"/>
      <c r="J33" s="52"/>
      <c r="K33" s="52"/>
    </row>
  </sheetData>
  <sheetProtection selectLockedCells="1"/>
  <mergeCells count="10">
    <mergeCell ref="E17:F18"/>
    <mergeCell ref="E19:F21"/>
    <mergeCell ref="E4:F7"/>
    <mergeCell ref="H1:J2"/>
    <mergeCell ref="I13:J15"/>
    <mergeCell ref="E2:F3"/>
    <mergeCell ref="E11:F12"/>
    <mergeCell ref="E13:F15"/>
    <mergeCell ref="H4:J6"/>
    <mergeCell ref="E16:F16"/>
  </mergeCells>
  <phoneticPr fontId="17" type="noConversion"/>
  <conditionalFormatting sqref="D2:D24">
    <cfRule type="colorScale" priority="1">
      <colorScale>
        <cfvo type="num" val="10"/>
        <cfvo type="num" val="11"/>
        <color rgb="FFFF0000"/>
        <color rgb="FF00B0F0"/>
      </colorScale>
    </cfRule>
  </conditionalFormatting>
  <dataValidations count="2">
    <dataValidation type="list" allowBlank="1" showInputMessage="1" showErrorMessage="1" sqref="A2:A24">
      <formula1>OFFSET(épicerie,0,0,COUNTA(épicerie))</formula1>
    </dataValidation>
    <dataValidation type="list" allowBlank="1" showInputMessage="1" showErrorMessage="1" sqref="E16:F16">
      <formula1>Moyen_paiement</formula1>
    </dataValidation>
  </dataValidations>
  <hyperlinks>
    <hyperlink ref="K1" r:id="rId1"/>
  </hyperlinks>
  <pageMargins left="0.25" right="0.25" top="0.75" bottom="0.75" header="0.3" footer="0.3"/>
  <pageSetup paperSize="9" orientation="portrait" horizontalDpi="360" verticalDpi="36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Q59"/>
  <sheetViews>
    <sheetView topLeftCell="A10" workbookViewId="0">
      <selection activeCell="A19" sqref="A19"/>
    </sheetView>
  </sheetViews>
  <sheetFormatPr baseColWidth="10" defaultColWidth="11.42578125" defaultRowHeight="15"/>
  <cols>
    <col min="1" max="1" width="3.5703125" customWidth="1"/>
  </cols>
  <sheetData>
    <row r="1" spans="1:17">
      <c r="A1">
        <v>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>
      <c r="A2">
        <v>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>
      <c r="A3">
        <v>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>
      <c r="A4">
        <v>4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>
      <c r="A5">
        <v>5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</row>
    <row r="6" spans="1:17">
      <c r="A6">
        <v>6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</row>
    <row r="7" spans="1:17">
      <c r="A7">
        <v>7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1:17">
      <c r="A8">
        <v>8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</row>
    <row r="9" spans="1:17">
      <c r="A9">
        <v>9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>
        <v>10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>
      <c r="A11">
        <v>11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  <row r="12" spans="1:17">
      <c r="A12">
        <v>12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17">
      <c r="A13">
        <v>13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</row>
    <row r="14" spans="1:17">
      <c r="A14">
        <v>14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</row>
    <row r="15" spans="1:17">
      <c r="A15">
        <v>15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</row>
    <row r="16" spans="1:17">
      <c r="A16">
        <v>16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</row>
    <row r="17" spans="1:17">
      <c r="A17">
        <v>17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</row>
    <row r="18" spans="1:17">
      <c r="A18">
        <v>18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</row>
    <row r="19" spans="1:17">
      <c r="A19">
        <v>19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>
      <c r="A20">
        <v>20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>
      <c r="A21">
        <v>21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1:17">
      <c r="A22">
        <v>22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</row>
    <row r="23" spans="1:17">
      <c r="A23">
        <v>23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</row>
    <row r="24" spans="1:17">
      <c r="A24">
        <v>24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</row>
    <row r="25" spans="1:17">
      <c r="A25">
        <v>25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</row>
    <row r="26" spans="1:17">
      <c r="A26">
        <v>26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</row>
    <row r="27" spans="1:17">
      <c r="A27">
        <v>27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</row>
    <row r="28" spans="1:17">
      <c r="A28">
        <v>28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</row>
    <row r="29" spans="1:17">
      <c r="A29">
        <v>29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</row>
    <row r="30" spans="1:17">
      <c r="A30">
        <v>30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</row>
    <row r="31" spans="1:17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</row>
    <row r="32" spans="1:17"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</row>
    <row r="33" spans="2:17"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</row>
    <row r="34" spans="2:17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</row>
    <row r="35" spans="2:17"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</row>
    <row r="36" spans="2:17"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</row>
    <row r="37" spans="2:17"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</row>
    <row r="38" spans="2:17"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</row>
    <row r="39" spans="2:17"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</row>
    <row r="40" spans="2:17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</row>
    <row r="41" spans="2:17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</row>
    <row r="42" spans="2:17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</row>
    <row r="43" spans="2:17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</row>
    <row r="44" spans="2:17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</row>
    <row r="45" spans="2:17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</row>
    <row r="46" spans="2:17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</row>
    <row r="47" spans="2:17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</row>
    <row r="48" spans="2:17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</row>
    <row r="49" spans="1:17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</row>
    <row r="50" spans="1:17"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  <row r="51" spans="1:17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</row>
    <row r="52" spans="1:17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</row>
    <row r="53" spans="1:17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</row>
    <row r="54" spans="1:17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</row>
    <row r="55" spans="1:17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</row>
    <row r="56" spans="1:17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</row>
    <row r="57" spans="1:17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</row>
    <row r="58" spans="1:17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</row>
    <row r="59" spans="1:17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</row>
  </sheetData>
  <phoneticPr fontId="1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I99"/>
  <sheetViews>
    <sheetView topLeftCell="A19" workbookViewId="0">
      <selection activeCell="A2" sqref="A2:F37"/>
    </sheetView>
  </sheetViews>
  <sheetFormatPr baseColWidth="10" defaultColWidth="11.42578125" defaultRowHeight="26.25"/>
  <cols>
    <col min="1" max="1" width="34.28515625" style="13" customWidth="1"/>
    <col min="2" max="2" width="22.85546875" style="38" customWidth="1"/>
    <col min="3" max="3" width="23.42578125" style="40" customWidth="1"/>
    <col min="4" max="4" width="20" style="13" hidden="1" customWidth="1"/>
    <col min="5" max="5" width="12.5703125" style="13" hidden="1" customWidth="1"/>
    <col min="6" max="6" width="17.28515625" style="13" hidden="1" customWidth="1"/>
    <col min="7" max="16384" width="11.42578125" style="13"/>
  </cols>
  <sheetData>
    <row r="1" spans="1:9">
      <c r="A1" s="13" t="s">
        <v>32</v>
      </c>
      <c r="B1" s="38" t="s">
        <v>33</v>
      </c>
      <c r="C1" s="40" t="s">
        <v>50</v>
      </c>
      <c r="D1" s="40" t="s">
        <v>63</v>
      </c>
      <c r="E1" s="13" t="s">
        <v>62</v>
      </c>
      <c r="F1" s="13" t="s">
        <v>64</v>
      </c>
    </row>
    <row r="2" spans="1:9">
      <c r="A2" s="13" t="s">
        <v>13</v>
      </c>
      <c r="B2" s="38">
        <v>2</v>
      </c>
      <c r="C2" s="40">
        <v>90</v>
      </c>
      <c r="D2" s="40">
        <f>C2</f>
        <v>90</v>
      </c>
      <c r="E2" s="13">
        <f>IF(ISERROR(VLOOKUP(A2,Commande!$A$2:$B$24,2,FALSE)),0,VLOOKUP(A2,Commande!$A$2:$B$24,2,FALSE))</f>
        <v>0</v>
      </c>
      <c r="F2" s="48">
        <f>D2-E2</f>
        <v>90</v>
      </c>
    </row>
    <row r="3" spans="1:9">
      <c r="A3" s="13" t="s">
        <v>5</v>
      </c>
      <c r="B3" s="38">
        <v>1.5</v>
      </c>
      <c r="C3" s="40">
        <v>56</v>
      </c>
      <c r="D3" s="40">
        <f>C3</f>
        <v>56</v>
      </c>
      <c r="E3" s="13">
        <f>IF(ISERROR(VLOOKUP(A3,Commande!$A$2:$B$24,2,FALSE)),0,VLOOKUP(A3,Commande!$A$2:$B$24,2,FALSE))</f>
        <v>0</v>
      </c>
      <c r="F3" s="48">
        <f>D3-E3</f>
        <v>56</v>
      </c>
      <c r="G3" s="49" t="s">
        <v>66</v>
      </c>
      <c r="H3" s="50"/>
      <c r="I3" s="50"/>
    </row>
    <row r="4" spans="1:9">
      <c r="A4" s="13" t="s">
        <v>17</v>
      </c>
      <c r="B4" s="38">
        <v>1.7</v>
      </c>
      <c r="C4" s="40">
        <v>90</v>
      </c>
      <c r="D4" s="40">
        <f>C4</f>
        <v>90</v>
      </c>
      <c r="E4" s="13">
        <f>IF(ISERROR(VLOOKUP(A4,Commande!$A$2:$B$24,2,FALSE)),0,VLOOKUP(A4,Commande!$A$2:$B$24,2,FALSE))</f>
        <v>0</v>
      </c>
      <c r="F4" s="48">
        <f>D4-E4</f>
        <v>90</v>
      </c>
      <c r="G4" s="49" t="s">
        <v>67</v>
      </c>
      <c r="H4" s="50"/>
      <c r="I4" s="50"/>
    </row>
    <row r="5" spans="1:9">
      <c r="A5" s="13" t="s">
        <v>19</v>
      </c>
      <c r="B5" s="38">
        <v>1.7</v>
      </c>
      <c r="C5" s="40">
        <v>96</v>
      </c>
      <c r="D5" s="40">
        <f>C5</f>
        <v>96</v>
      </c>
      <c r="E5" s="13">
        <f>IF(ISERROR(VLOOKUP(A5,Commande!$A$2:$B$24,2,FALSE)),0,VLOOKUP(A5,Commande!$A$2:$B$24,2,FALSE))</f>
        <v>0</v>
      </c>
      <c r="F5" s="48">
        <f>D5-E5</f>
        <v>96</v>
      </c>
    </row>
    <row r="6" spans="1:9">
      <c r="A6" s="13" t="s">
        <v>74</v>
      </c>
      <c r="B6" s="38">
        <v>1.8</v>
      </c>
      <c r="C6" s="40">
        <v>100</v>
      </c>
      <c r="D6" s="40">
        <f>C6</f>
        <v>100</v>
      </c>
      <c r="E6" s="13">
        <f>IF(ISERROR(VLOOKUP(A6,Commande!$A$2:$B$24,2,FALSE)),0,VLOOKUP(A6,Commande!$A$2:$B$24,2,FALSE))</f>
        <v>0</v>
      </c>
      <c r="F6" s="48">
        <f>D6-E6</f>
        <v>100</v>
      </c>
    </row>
    <row r="7" spans="1:9">
      <c r="A7" s="13" t="s">
        <v>18</v>
      </c>
      <c r="B7" s="38">
        <v>1.7</v>
      </c>
      <c r="C7" s="40">
        <v>100</v>
      </c>
      <c r="D7" s="40">
        <f>C7</f>
        <v>100</v>
      </c>
      <c r="E7" s="13">
        <f>IF(ISERROR(VLOOKUP(A7,Commande!$A$2:$B$24,2,FALSE)),0,VLOOKUP(A7,Commande!$A$2:$B$24,2,FALSE))</f>
        <v>0</v>
      </c>
      <c r="F7" s="48">
        <f>D7-E7</f>
        <v>100</v>
      </c>
    </row>
    <row r="8" spans="1:9">
      <c r="A8" s="13" t="s">
        <v>16</v>
      </c>
      <c r="B8" s="38">
        <v>1.7</v>
      </c>
      <c r="C8" s="40">
        <v>100</v>
      </c>
      <c r="D8" s="40">
        <f>C8</f>
        <v>100</v>
      </c>
      <c r="E8" s="13">
        <f>IF(ISERROR(VLOOKUP(A8,Commande!$A$2:$B$24,2,FALSE)),0,VLOOKUP(A8,Commande!$A$2:$B$24,2,FALSE))</f>
        <v>0</v>
      </c>
      <c r="F8" s="48">
        <f>D8-E8</f>
        <v>100</v>
      </c>
    </row>
    <row r="9" spans="1:9">
      <c r="A9" s="13" t="s">
        <v>8</v>
      </c>
      <c r="B9" s="38">
        <v>1.7</v>
      </c>
      <c r="C9" s="40">
        <v>100</v>
      </c>
      <c r="D9" s="40">
        <f>C9</f>
        <v>100</v>
      </c>
      <c r="E9" s="13">
        <f>IF(ISERROR(VLOOKUP(A9,Commande!$A$2:$B$24,2,FALSE)),0,VLOOKUP(A9,Commande!$A$2:$B$24,2,FALSE))</f>
        <v>0</v>
      </c>
      <c r="F9" s="48">
        <f>D9-E9</f>
        <v>100</v>
      </c>
    </row>
    <row r="10" spans="1:9">
      <c r="A10" s="13" t="s">
        <v>25</v>
      </c>
      <c r="B10" s="38">
        <v>1.5</v>
      </c>
      <c r="C10" s="40">
        <v>100</v>
      </c>
      <c r="D10" s="40">
        <f>C10</f>
        <v>100</v>
      </c>
      <c r="E10" s="13">
        <f>IF(ISERROR(VLOOKUP(A10,Commande!$A$2:$B$24,2,FALSE)),0,VLOOKUP(A10,Commande!$A$2:$B$24,2,FALSE))</f>
        <v>0</v>
      </c>
      <c r="F10" s="48">
        <f>D10-E10</f>
        <v>100</v>
      </c>
    </row>
    <row r="11" spans="1:9">
      <c r="A11" s="13" t="s">
        <v>37</v>
      </c>
      <c r="B11" s="38">
        <v>1.7</v>
      </c>
      <c r="C11" s="40">
        <v>71</v>
      </c>
      <c r="D11" s="40">
        <f>C11</f>
        <v>71</v>
      </c>
      <c r="E11" s="13">
        <f>IF(ISERROR(VLOOKUP(A11,Commande!$A$2:$B$24,2,FALSE)),0,VLOOKUP(A11,Commande!$A$2:$B$24,2,FALSE))</f>
        <v>0</v>
      </c>
      <c r="F11" s="48">
        <f>D11-E11</f>
        <v>71</v>
      </c>
    </row>
    <row r="12" spans="1:9">
      <c r="A12" s="13" t="s">
        <v>40</v>
      </c>
      <c r="B12" s="38">
        <v>1.5</v>
      </c>
      <c r="C12" s="40">
        <v>94</v>
      </c>
      <c r="D12" s="40">
        <f>C12</f>
        <v>94</v>
      </c>
      <c r="E12" s="13">
        <f>IF(ISERROR(VLOOKUP(A12,Commande!$A$2:$B$24,2,FALSE)),0,VLOOKUP(A12,Commande!$A$2:$B$24,2,FALSE))</f>
        <v>0</v>
      </c>
      <c r="F12" s="48">
        <f>D12-E12</f>
        <v>94</v>
      </c>
    </row>
    <row r="13" spans="1:9">
      <c r="A13" s="13" t="s">
        <v>23</v>
      </c>
      <c r="B13" s="38">
        <v>1</v>
      </c>
      <c r="C13" s="40">
        <v>98</v>
      </c>
      <c r="D13" s="40">
        <f>C13</f>
        <v>98</v>
      </c>
      <c r="E13" s="13">
        <f>IF(ISERROR(VLOOKUP(A13,Commande!$A$2:$B$24,2,FALSE)),0,VLOOKUP(A13,Commande!$A$2:$B$24,2,FALSE))</f>
        <v>0</v>
      </c>
      <c r="F13" s="48">
        <f>D13-E13</f>
        <v>98</v>
      </c>
    </row>
    <row r="14" spans="1:9">
      <c r="A14" s="13" t="s">
        <v>24</v>
      </c>
      <c r="B14" s="38">
        <v>1</v>
      </c>
      <c r="C14" s="40">
        <v>100</v>
      </c>
      <c r="D14" s="40">
        <f>C14</f>
        <v>100</v>
      </c>
      <c r="E14" s="13">
        <f>IF(ISERROR(VLOOKUP(A14,Commande!$A$2:$B$24,2,FALSE)),0,VLOOKUP(A14,Commande!$A$2:$B$24,2,FALSE))</f>
        <v>0</v>
      </c>
      <c r="F14" s="48">
        <f>D14-E14</f>
        <v>100</v>
      </c>
    </row>
    <row r="15" spans="1:9">
      <c r="A15" s="13" t="s">
        <v>65</v>
      </c>
      <c r="B15" s="38">
        <v>1.55</v>
      </c>
      <c r="C15" s="40">
        <v>100</v>
      </c>
      <c r="D15" s="40">
        <f>C15</f>
        <v>100</v>
      </c>
      <c r="E15" s="13">
        <f>IF(ISERROR(VLOOKUP(A15,Commande!$A$2:$B$24,2,FALSE)),0,VLOOKUP(A15,Commande!$A$2:$B$24,2,FALSE))</f>
        <v>0</v>
      </c>
      <c r="F15" s="48">
        <f>D15-E15</f>
        <v>100</v>
      </c>
    </row>
    <row r="16" spans="1:9">
      <c r="A16" s="13" t="s">
        <v>75</v>
      </c>
      <c r="B16" s="38">
        <v>1.5</v>
      </c>
      <c r="C16" s="40">
        <v>94</v>
      </c>
      <c r="D16" s="40">
        <f>C16</f>
        <v>94</v>
      </c>
      <c r="E16" s="13">
        <f>IF(ISERROR(VLOOKUP(A16,Commande!$A$2:$B$24,2,FALSE)),0,VLOOKUP(A16,Commande!$A$2:$B$24,2,FALSE))</f>
        <v>0</v>
      </c>
      <c r="F16" s="48">
        <f>D16-E16</f>
        <v>94</v>
      </c>
    </row>
    <row r="17" spans="1:6">
      <c r="A17" s="13" t="s">
        <v>52</v>
      </c>
      <c r="B17" s="38">
        <v>1.5</v>
      </c>
      <c r="C17" s="40">
        <v>100</v>
      </c>
      <c r="D17" s="40">
        <f>C17</f>
        <v>100</v>
      </c>
      <c r="E17" s="13">
        <f>IF(ISERROR(VLOOKUP(A17,Commande!$A$2:$B$24,2,FALSE)),0,VLOOKUP(A17,Commande!$A$2:$B$24,2,FALSE))</f>
        <v>0</v>
      </c>
      <c r="F17" s="48">
        <f>D17-E17</f>
        <v>100</v>
      </c>
    </row>
    <row r="18" spans="1:6">
      <c r="A18" s="13" t="s">
        <v>28</v>
      </c>
      <c r="B18" s="38">
        <v>2.5</v>
      </c>
      <c r="C18" s="40">
        <v>81</v>
      </c>
      <c r="D18" s="40">
        <f>C18</f>
        <v>81</v>
      </c>
      <c r="E18" s="13">
        <f>IF(ISERROR(VLOOKUP(A18,Commande!$A$2:$B$24,2,FALSE)),0,VLOOKUP(A18,Commande!$A$2:$B$24,2,FALSE))</f>
        <v>0</v>
      </c>
      <c r="F18" s="48">
        <f>D18-E18</f>
        <v>81</v>
      </c>
    </row>
    <row r="19" spans="1:6">
      <c r="A19" s="13" t="s">
        <v>14</v>
      </c>
      <c r="B19" s="38">
        <v>2</v>
      </c>
      <c r="C19" s="40">
        <v>100</v>
      </c>
      <c r="D19" s="40">
        <f>C19</f>
        <v>100</v>
      </c>
      <c r="E19" s="13">
        <f>IF(ISERROR(VLOOKUP(A19,Commande!$A$2:$B$24,2,FALSE)),0,VLOOKUP(A19,Commande!$A$2:$B$24,2,FALSE))</f>
        <v>0</v>
      </c>
      <c r="F19" s="48">
        <f>D19-E19</f>
        <v>100</v>
      </c>
    </row>
    <row r="20" spans="1:6">
      <c r="A20" s="13" t="s">
        <v>27</v>
      </c>
      <c r="B20" s="38">
        <v>2</v>
      </c>
      <c r="C20" s="40">
        <v>90</v>
      </c>
      <c r="D20" s="40">
        <f>C20</f>
        <v>90</v>
      </c>
      <c r="E20" s="13">
        <f>IF(ISERROR(VLOOKUP(A20,Commande!$A$2:$B$24,2,FALSE)),0,VLOOKUP(A20,Commande!$A$2:$B$24,2,FALSE))</f>
        <v>0</v>
      </c>
      <c r="F20" s="48">
        <f>D20-E20</f>
        <v>90</v>
      </c>
    </row>
    <row r="21" spans="1:6">
      <c r="A21" s="13" t="s">
        <v>21</v>
      </c>
      <c r="B21" s="38">
        <v>1.5</v>
      </c>
      <c r="C21" s="40">
        <v>98</v>
      </c>
      <c r="D21" s="40">
        <f>C21</f>
        <v>98</v>
      </c>
      <c r="E21" s="13">
        <f>IF(ISERROR(VLOOKUP(A21,Commande!$A$2:$B$24,2,FALSE)),0,VLOOKUP(A21,Commande!$A$2:$B$24,2,FALSE))</f>
        <v>0</v>
      </c>
      <c r="F21" s="48">
        <f>D21-E21</f>
        <v>98</v>
      </c>
    </row>
    <row r="22" spans="1:6">
      <c r="A22" s="13" t="s">
        <v>39</v>
      </c>
      <c r="B22" s="38">
        <v>1.7</v>
      </c>
      <c r="C22" s="40">
        <v>98</v>
      </c>
      <c r="D22" s="40">
        <f>C22</f>
        <v>98</v>
      </c>
      <c r="E22" s="13">
        <f>IF(ISERROR(VLOOKUP(A22,Commande!$A$2:$B$24,2,FALSE)),0,VLOOKUP(A22,Commande!$A$2:$B$24,2,FALSE))</f>
        <v>0</v>
      </c>
      <c r="F22" s="48">
        <f>D22-E22</f>
        <v>98</v>
      </c>
    </row>
    <row r="23" spans="1:6">
      <c r="A23" s="13" t="s">
        <v>20</v>
      </c>
      <c r="B23" s="38">
        <v>1.5</v>
      </c>
      <c r="C23" s="40">
        <v>100</v>
      </c>
      <c r="D23" s="40">
        <f>C23</f>
        <v>100</v>
      </c>
      <c r="E23" s="13">
        <f>IF(ISERROR(VLOOKUP(A23,Commande!$A$2:$B$24,2,FALSE)),0,VLOOKUP(A23,Commande!$A$2:$B$24,2,FALSE))</f>
        <v>0</v>
      </c>
      <c r="F23" s="48">
        <f>D23-E23</f>
        <v>100</v>
      </c>
    </row>
    <row r="24" spans="1:6">
      <c r="A24" s="13" t="s">
        <v>15</v>
      </c>
      <c r="B24" s="38">
        <v>2</v>
      </c>
      <c r="C24" s="40">
        <v>100</v>
      </c>
      <c r="D24" s="40">
        <f>C24</f>
        <v>100</v>
      </c>
      <c r="E24" s="13">
        <f>IF(ISERROR(VLOOKUP(A24,Commande!$A$2:$B$24,2,FALSE)),0,VLOOKUP(A24,Commande!$A$2:$B$24,2,FALSE))</f>
        <v>0</v>
      </c>
      <c r="F24" s="48">
        <f>D24-E24</f>
        <v>100</v>
      </c>
    </row>
    <row r="25" spans="1:6">
      <c r="A25" s="13" t="s">
        <v>7</v>
      </c>
      <c r="B25" s="38">
        <v>1.5</v>
      </c>
      <c r="C25" s="40">
        <v>100</v>
      </c>
      <c r="D25" s="40">
        <f>C25</f>
        <v>100</v>
      </c>
      <c r="E25" s="13">
        <f>IF(ISERROR(VLOOKUP(A25,Commande!$A$2:$B$24,2,FALSE)),0,VLOOKUP(A25,Commande!$A$2:$B$24,2,FALSE))</f>
        <v>0</v>
      </c>
      <c r="F25" s="48">
        <f>D25-E25</f>
        <v>100</v>
      </c>
    </row>
    <row r="26" spans="1:6">
      <c r="A26" s="13" t="s">
        <v>76</v>
      </c>
      <c r="B26" s="38">
        <v>1.5</v>
      </c>
      <c r="C26" s="40">
        <v>100</v>
      </c>
      <c r="D26" s="40">
        <f>C26</f>
        <v>100</v>
      </c>
      <c r="E26" s="13">
        <f>IF(ISERROR(VLOOKUP(A26,Commande!$A$2:$B$24,2,FALSE)),0,VLOOKUP(A26,Commande!$A$2:$B$24,2,FALSE))</f>
        <v>0</v>
      </c>
      <c r="F26" s="48">
        <f>D26-E26</f>
        <v>100</v>
      </c>
    </row>
    <row r="27" spans="1:6">
      <c r="A27" s="13" t="s">
        <v>36</v>
      </c>
      <c r="B27" s="38">
        <v>1.5</v>
      </c>
      <c r="C27" s="40">
        <v>100</v>
      </c>
      <c r="D27" s="40">
        <f>C27</f>
        <v>100</v>
      </c>
      <c r="E27" s="13">
        <f>IF(ISERROR(VLOOKUP(A27,Commande!$A$2:$B$24,2,FALSE)),0,VLOOKUP(A27,Commande!$A$2:$B$24,2,FALSE))</f>
        <v>0</v>
      </c>
      <c r="F27" s="48">
        <f>D27-E27</f>
        <v>100</v>
      </c>
    </row>
    <row r="28" spans="1:6">
      <c r="A28" s="13" t="s">
        <v>51</v>
      </c>
      <c r="B28" s="38">
        <v>1.2</v>
      </c>
      <c r="C28" s="40">
        <v>100</v>
      </c>
      <c r="D28" s="40">
        <f>C28</f>
        <v>100</v>
      </c>
      <c r="E28" s="13">
        <f>IF(ISERROR(VLOOKUP(A28,Commande!$A$2:$B$24,2,FALSE)),0,VLOOKUP(A28,Commande!$A$2:$B$24,2,FALSE))</f>
        <v>0</v>
      </c>
      <c r="F28" s="48">
        <f>D28-E28</f>
        <v>100</v>
      </c>
    </row>
    <row r="29" spans="1:6">
      <c r="A29" s="13" t="s">
        <v>26</v>
      </c>
      <c r="B29" s="38">
        <v>2.5</v>
      </c>
      <c r="C29" s="40">
        <v>100</v>
      </c>
      <c r="D29" s="40">
        <f>C29</f>
        <v>100</v>
      </c>
      <c r="E29" s="13">
        <f>IF(ISERROR(VLOOKUP(A29,Commande!$A$2:$B$24,2,FALSE)),0,VLOOKUP(A29,Commande!$A$2:$B$24,2,FALSE))</f>
        <v>0</v>
      </c>
      <c r="F29" s="48">
        <f>D29-E29</f>
        <v>100</v>
      </c>
    </row>
    <row r="30" spans="1:6">
      <c r="A30" s="13" t="s">
        <v>22</v>
      </c>
      <c r="B30" s="38">
        <v>2</v>
      </c>
      <c r="C30" s="40">
        <v>100</v>
      </c>
      <c r="D30" s="40">
        <f>C30</f>
        <v>100</v>
      </c>
      <c r="E30" s="13">
        <f>IF(ISERROR(VLOOKUP(A30,Commande!$A$2:$B$24,2,FALSE)),0,VLOOKUP(A30,Commande!$A$2:$B$24,2,FALSE))</f>
        <v>0</v>
      </c>
      <c r="F30" s="48">
        <f>D30-E30</f>
        <v>100</v>
      </c>
    </row>
    <row r="31" spans="1:6">
      <c r="A31" s="13" t="s">
        <v>12</v>
      </c>
      <c r="B31" s="38">
        <v>2</v>
      </c>
      <c r="C31" s="40">
        <v>98</v>
      </c>
      <c r="D31" s="40">
        <f>C31</f>
        <v>98</v>
      </c>
      <c r="E31" s="13">
        <f>IF(ISERROR(VLOOKUP(A31,Commande!$A$2:$B$24,2,FALSE)),0,VLOOKUP(A31,Commande!$A$2:$B$24,2,FALSE))</f>
        <v>0</v>
      </c>
      <c r="F31" s="48">
        <f>D31-E31</f>
        <v>98</v>
      </c>
    </row>
    <row r="32" spans="1:6">
      <c r="A32" s="13" t="s">
        <v>53</v>
      </c>
      <c r="B32" s="38">
        <v>2</v>
      </c>
      <c r="C32" s="40">
        <v>100</v>
      </c>
      <c r="D32" s="40">
        <f>C32</f>
        <v>100</v>
      </c>
      <c r="E32" s="13">
        <f>IF(ISERROR(VLOOKUP(A32,Commande!$A$2:$B$24,2,FALSE)),0,VLOOKUP(A32,Commande!$A$2:$B$24,2,FALSE))</f>
        <v>0</v>
      </c>
      <c r="F32" s="48">
        <f>D32-E32</f>
        <v>100</v>
      </c>
    </row>
    <row r="33" spans="1:6">
      <c r="A33" s="13" t="s">
        <v>9</v>
      </c>
      <c r="B33" s="38">
        <v>1.7</v>
      </c>
      <c r="C33" s="40">
        <v>98</v>
      </c>
      <c r="D33" s="40">
        <f>C33</f>
        <v>98</v>
      </c>
      <c r="E33" s="13">
        <f>IF(ISERROR(VLOOKUP(A33,Commande!$A$2:$B$24,2,FALSE)),0,VLOOKUP(A33,Commande!$A$2:$B$24,2,FALSE))</f>
        <v>0</v>
      </c>
      <c r="F33" s="48">
        <f>D33-E33</f>
        <v>98</v>
      </c>
    </row>
    <row r="34" spans="1:6">
      <c r="A34" s="13" t="s">
        <v>6</v>
      </c>
      <c r="B34" s="38">
        <v>1.5</v>
      </c>
      <c r="C34" s="40">
        <v>100</v>
      </c>
      <c r="D34" s="40">
        <f>C34</f>
        <v>100</v>
      </c>
      <c r="E34" s="13">
        <f>IF(ISERROR(VLOOKUP(A34,Commande!$A$2:$B$24,2,FALSE)),0,VLOOKUP(A34,Commande!$A$2:$B$24,2,FALSE))</f>
        <v>0</v>
      </c>
      <c r="F34" s="48">
        <f>D34-E34</f>
        <v>100</v>
      </c>
    </row>
    <row r="35" spans="1:6">
      <c r="A35" s="13" t="s">
        <v>38</v>
      </c>
      <c r="B35" s="38">
        <v>2</v>
      </c>
      <c r="C35" s="40">
        <v>100</v>
      </c>
      <c r="D35" s="40">
        <f>C35</f>
        <v>100</v>
      </c>
      <c r="E35" s="13">
        <f>IF(ISERROR(VLOOKUP(A35,Commande!$A$2:$B$24,2,FALSE)),0,VLOOKUP(A35,Commande!$A$2:$B$24,2,FALSE))</f>
        <v>0</v>
      </c>
      <c r="F35" s="48">
        <f>D35-E35</f>
        <v>100</v>
      </c>
    </row>
    <row r="36" spans="1:6">
      <c r="A36" s="13" t="s">
        <v>11</v>
      </c>
      <c r="B36" s="38">
        <v>1.5</v>
      </c>
      <c r="C36" s="40">
        <v>100</v>
      </c>
      <c r="D36" s="40">
        <f>C36</f>
        <v>100</v>
      </c>
      <c r="E36" s="13">
        <f>IF(ISERROR(VLOOKUP(A36,Commande!$A$2:$B$24,2,FALSE)),0,VLOOKUP(A36,Commande!$A$2:$B$24,2,FALSE))</f>
        <v>0</v>
      </c>
      <c r="F36" s="48">
        <f>D36-E36</f>
        <v>100</v>
      </c>
    </row>
    <row r="37" spans="1:6">
      <c r="A37" s="13" t="s">
        <v>10</v>
      </c>
      <c r="B37" s="38">
        <v>1.5</v>
      </c>
      <c r="C37" s="40">
        <v>100</v>
      </c>
      <c r="D37" s="40">
        <f>C37</f>
        <v>100</v>
      </c>
      <c r="E37" s="13">
        <f>IF(ISERROR(VLOOKUP(A37,Commande!$A$2:$B$24,2,FALSE)),0,VLOOKUP(A37,Commande!$A$2:$B$24,2,FALSE))</f>
        <v>0</v>
      </c>
      <c r="F37" s="48">
        <f>D37-E37</f>
        <v>100</v>
      </c>
    </row>
    <row r="38" spans="1:6">
      <c r="D38" s="40">
        <f t="shared" ref="D38" si="0">C38</f>
        <v>0</v>
      </c>
      <c r="E38" s="13">
        <f>IF(ISERROR(VLOOKUP(A38,Commande!$A$2:$B$24,2,FALSE)),0,VLOOKUP(A38,Commande!$A$2:$B$24,2,FALSE))</f>
        <v>0</v>
      </c>
      <c r="F38" s="48">
        <f t="shared" ref="F38" si="1">D38-E38</f>
        <v>0</v>
      </c>
    </row>
    <row r="39" spans="1:6">
      <c r="D39" s="40">
        <f t="shared" ref="D39:D59" si="2">C39</f>
        <v>0</v>
      </c>
      <c r="E39" s="13">
        <f>IF(ISERROR(VLOOKUP(A39,Commande!$A$2:$B$24,2,FALSE)),0,VLOOKUP(A39,Commande!$A$2:$B$24,2,FALSE))</f>
        <v>0</v>
      </c>
      <c r="F39" s="48">
        <f t="shared" ref="F39:F97" si="3">D39-E39</f>
        <v>0</v>
      </c>
    </row>
    <row r="40" spans="1:6">
      <c r="D40" s="40">
        <f t="shared" si="2"/>
        <v>0</v>
      </c>
      <c r="E40" s="13">
        <f>IF(ISERROR(VLOOKUP(A40,Commande!$A$2:$B$24,2,FALSE)),0,VLOOKUP(A40,Commande!$A$2:$B$24,2,FALSE))</f>
        <v>0</v>
      </c>
      <c r="F40" s="48">
        <f t="shared" si="3"/>
        <v>0</v>
      </c>
    </row>
    <row r="41" spans="1:6">
      <c r="D41" s="40">
        <f t="shared" si="2"/>
        <v>0</v>
      </c>
      <c r="E41" s="13">
        <f>IF(ISERROR(VLOOKUP(A41,Commande!$A$2:$B$24,2,FALSE)),0,VLOOKUP(A41,Commande!$A$2:$B$24,2,FALSE))</f>
        <v>0</v>
      </c>
      <c r="F41" s="48">
        <f t="shared" si="3"/>
        <v>0</v>
      </c>
    </row>
    <row r="42" spans="1:6">
      <c r="D42" s="40">
        <f t="shared" si="2"/>
        <v>0</v>
      </c>
      <c r="E42" s="13">
        <f>IF(ISERROR(VLOOKUP(A42,Commande!$A$2:$B$24,2,FALSE)),0,VLOOKUP(A42,Commande!$A$2:$B$24,2,FALSE))</f>
        <v>0</v>
      </c>
      <c r="F42" s="48">
        <f t="shared" si="3"/>
        <v>0</v>
      </c>
    </row>
    <row r="43" spans="1:6">
      <c r="D43" s="40">
        <f t="shared" si="2"/>
        <v>0</v>
      </c>
      <c r="E43" s="13">
        <f>IF(ISERROR(VLOOKUP(A43,Commande!$A$2:$B$24,2,FALSE)),0,VLOOKUP(A43,Commande!$A$2:$B$24,2,FALSE))</f>
        <v>0</v>
      </c>
      <c r="F43" s="48">
        <f t="shared" si="3"/>
        <v>0</v>
      </c>
    </row>
    <row r="44" spans="1:6">
      <c r="D44" s="40">
        <f t="shared" si="2"/>
        <v>0</v>
      </c>
      <c r="E44" s="13">
        <f>IF(ISERROR(VLOOKUP(A44,Commande!$A$2:$B$24,2,FALSE)),0,VLOOKUP(A44,Commande!$A$2:$B$24,2,FALSE))</f>
        <v>0</v>
      </c>
      <c r="F44" s="48">
        <f t="shared" si="3"/>
        <v>0</v>
      </c>
    </row>
    <row r="45" spans="1:6">
      <c r="D45" s="40">
        <f t="shared" si="2"/>
        <v>0</v>
      </c>
      <c r="E45" s="13">
        <f>IF(ISERROR(VLOOKUP(A45,Commande!$A$2:$B$24,2,FALSE)),0,VLOOKUP(A45,Commande!$A$2:$B$24,2,FALSE))</f>
        <v>0</v>
      </c>
      <c r="F45" s="48">
        <f t="shared" si="3"/>
        <v>0</v>
      </c>
    </row>
    <row r="46" spans="1:6">
      <c r="D46" s="40">
        <f t="shared" si="2"/>
        <v>0</v>
      </c>
      <c r="E46" s="13">
        <f>IF(ISERROR(VLOOKUP(A46,Commande!$A$2:$B$24,2,FALSE)),0,VLOOKUP(A46,Commande!$A$2:$B$24,2,FALSE))</f>
        <v>0</v>
      </c>
      <c r="F46" s="48">
        <f t="shared" si="3"/>
        <v>0</v>
      </c>
    </row>
    <row r="47" spans="1:6">
      <c r="D47" s="40">
        <f t="shared" si="2"/>
        <v>0</v>
      </c>
      <c r="E47" s="13">
        <f>IF(ISERROR(VLOOKUP(A47,Commande!$A$2:$B$24,2,FALSE)),0,VLOOKUP(A47,Commande!$A$2:$B$24,2,FALSE))</f>
        <v>0</v>
      </c>
      <c r="F47" s="48">
        <f t="shared" si="3"/>
        <v>0</v>
      </c>
    </row>
    <row r="48" spans="1:6">
      <c r="D48" s="40">
        <f t="shared" si="2"/>
        <v>0</v>
      </c>
      <c r="E48" s="13">
        <f>IF(ISERROR(VLOOKUP(A48,Commande!$A$2:$B$24,2,FALSE)),0,VLOOKUP(A48,Commande!$A$2:$B$24,2,FALSE))</f>
        <v>0</v>
      </c>
      <c r="F48" s="48">
        <f t="shared" si="3"/>
        <v>0</v>
      </c>
    </row>
    <row r="49" spans="4:6">
      <c r="D49" s="40">
        <f t="shared" si="2"/>
        <v>0</v>
      </c>
      <c r="E49" s="13">
        <f>IF(ISERROR(VLOOKUP(A49,Commande!$A$2:$B$24,2,FALSE)),0,VLOOKUP(A49,Commande!$A$2:$B$24,2,FALSE))</f>
        <v>0</v>
      </c>
      <c r="F49" s="48">
        <f t="shared" si="3"/>
        <v>0</v>
      </c>
    </row>
    <row r="50" spans="4:6">
      <c r="D50" s="40">
        <f t="shared" si="2"/>
        <v>0</v>
      </c>
      <c r="E50" s="13">
        <f>IF(ISERROR(VLOOKUP(A50,Commande!$A$2:$B$24,2,FALSE)),0,VLOOKUP(A50,Commande!$A$2:$B$24,2,FALSE))</f>
        <v>0</v>
      </c>
      <c r="F50" s="48">
        <f t="shared" si="3"/>
        <v>0</v>
      </c>
    </row>
    <row r="51" spans="4:6">
      <c r="D51" s="40">
        <f t="shared" si="2"/>
        <v>0</v>
      </c>
      <c r="E51" s="13">
        <f>IF(ISERROR(VLOOKUP(A51,Commande!$A$2:$B$24,2,FALSE)),0,VLOOKUP(A51,Commande!$A$2:$B$24,2,FALSE))</f>
        <v>0</v>
      </c>
      <c r="F51" s="48">
        <f t="shared" si="3"/>
        <v>0</v>
      </c>
    </row>
    <row r="52" spans="4:6">
      <c r="D52" s="40">
        <f t="shared" si="2"/>
        <v>0</v>
      </c>
      <c r="E52" s="13">
        <f>IF(ISERROR(VLOOKUP(A52,Commande!$A$2:$B$24,2,FALSE)),0,VLOOKUP(A52,Commande!$A$2:$B$24,2,FALSE))</f>
        <v>0</v>
      </c>
      <c r="F52" s="48">
        <f t="shared" si="3"/>
        <v>0</v>
      </c>
    </row>
    <row r="53" spans="4:6">
      <c r="D53" s="40">
        <f t="shared" si="2"/>
        <v>0</v>
      </c>
      <c r="E53" s="13">
        <f>IF(ISERROR(VLOOKUP(A53,Commande!$A$2:$B$24,2,FALSE)),0,VLOOKUP(A53,Commande!$A$2:$B$24,2,FALSE))</f>
        <v>0</v>
      </c>
      <c r="F53" s="48">
        <f t="shared" si="3"/>
        <v>0</v>
      </c>
    </row>
    <row r="54" spans="4:6">
      <c r="D54" s="40">
        <f t="shared" si="2"/>
        <v>0</v>
      </c>
      <c r="E54" s="13">
        <f>IF(ISERROR(VLOOKUP(A54,Commande!$A$2:$B$24,2,FALSE)),0,VLOOKUP(A54,Commande!$A$2:$B$24,2,FALSE))</f>
        <v>0</v>
      </c>
      <c r="F54" s="48">
        <f t="shared" si="3"/>
        <v>0</v>
      </c>
    </row>
    <row r="55" spans="4:6">
      <c r="D55" s="40">
        <f t="shared" si="2"/>
        <v>0</v>
      </c>
      <c r="E55" s="13">
        <f>IF(ISERROR(VLOOKUP(A55,Commande!$A$2:$B$24,2,FALSE)),0,VLOOKUP(A55,Commande!$A$2:$B$24,2,FALSE))</f>
        <v>0</v>
      </c>
      <c r="F55" s="48">
        <f t="shared" si="3"/>
        <v>0</v>
      </c>
    </row>
    <row r="56" spans="4:6">
      <c r="D56" s="40">
        <f t="shared" si="2"/>
        <v>0</v>
      </c>
      <c r="E56" s="13">
        <f>IF(ISERROR(VLOOKUP(A56,Commande!$A$2:$B$24,2,FALSE)),0,VLOOKUP(A56,Commande!$A$2:$B$24,2,FALSE))</f>
        <v>0</v>
      </c>
      <c r="F56" s="48">
        <f t="shared" si="3"/>
        <v>0</v>
      </c>
    </row>
    <row r="57" spans="4:6">
      <c r="D57" s="40">
        <f t="shared" si="2"/>
        <v>0</v>
      </c>
      <c r="E57" s="13">
        <f>IF(ISERROR(VLOOKUP(A57,Commande!$A$2:$B$24,2,FALSE)),0,VLOOKUP(A57,Commande!$A$2:$B$24,2,FALSE))</f>
        <v>0</v>
      </c>
      <c r="F57" s="48">
        <f t="shared" si="3"/>
        <v>0</v>
      </c>
    </row>
    <row r="58" spans="4:6">
      <c r="D58" s="40">
        <f t="shared" si="2"/>
        <v>0</v>
      </c>
      <c r="E58" s="13">
        <f>IF(ISERROR(VLOOKUP(A58,Commande!$A$2:$B$24,2,FALSE)),0,VLOOKUP(A58,Commande!$A$2:$B$24,2,FALSE))</f>
        <v>0</v>
      </c>
      <c r="F58" s="48">
        <f t="shared" si="3"/>
        <v>0</v>
      </c>
    </row>
    <row r="59" spans="4:6">
      <c r="D59" s="40">
        <f t="shared" si="2"/>
        <v>0</v>
      </c>
      <c r="E59" s="13">
        <f>IF(ISERROR(VLOOKUP(A59,Commande!$A$2:$B$24,2,FALSE)),0,VLOOKUP(A59,Commande!$A$2:$B$24,2,FALSE))</f>
        <v>0</v>
      </c>
      <c r="F59" s="48">
        <f t="shared" si="3"/>
        <v>0</v>
      </c>
    </row>
    <row r="60" spans="4:6">
      <c r="D60" s="40">
        <f t="shared" ref="D60:D99" si="4">C60</f>
        <v>0</v>
      </c>
      <c r="E60" s="13">
        <f>IF(ISERROR(VLOOKUP(A60,Commande!$A$2:$B$24,2,FALSE)),0,VLOOKUP(A60,Commande!$A$2:$B$24,2,FALSE))</f>
        <v>0</v>
      </c>
      <c r="F60" s="48">
        <f t="shared" si="3"/>
        <v>0</v>
      </c>
    </row>
    <row r="61" spans="4:6">
      <c r="D61" s="40">
        <f t="shared" si="4"/>
        <v>0</v>
      </c>
      <c r="E61" s="13">
        <f>IF(ISERROR(VLOOKUP(A61,Commande!$A$2:$B$24,2,FALSE)),0,VLOOKUP(A61,Commande!$A$2:$B$24,2,FALSE))</f>
        <v>0</v>
      </c>
      <c r="F61" s="48">
        <f t="shared" si="3"/>
        <v>0</v>
      </c>
    </row>
    <row r="62" spans="4:6">
      <c r="D62" s="40">
        <f t="shared" si="4"/>
        <v>0</v>
      </c>
      <c r="E62" s="13">
        <f>IF(ISERROR(VLOOKUP(A62,Commande!$A$2:$B$24,2,FALSE)),0,VLOOKUP(A62,Commande!$A$2:$B$24,2,FALSE))</f>
        <v>0</v>
      </c>
      <c r="F62" s="48">
        <f t="shared" si="3"/>
        <v>0</v>
      </c>
    </row>
    <row r="63" spans="4:6">
      <c r="D63" s="40">
        <f t="shared" si="4"/>
        <v>0</v>
      </c>
      <c r="E63" s="13">
        <f>IF(ISERROR(VLOOKUP(A63,Commande!$A$2:$B$24,2,FALSE)),0,VLOOKUP(A63,Commande!$A$2:$B$24,2,FALSE))</f>
        <v>0</v>
      </c>
      <c r="F63" s="48">
        <f t="shared" si="3"/>
        <v>0</v>
      </c>
    </row>
    <row r="64" spans="4:6">
      <c r="D64" s="40">
        <f t="shared" si="4"/>
        <v>0</v>
      </c>
      <c r="E64" s="13">
        <f>IF(ISERROR(VLOOKUP(A64,Commande!$A$2:$B$24,2,FALSE)),0,VLOOKUP(A64,Commande!$A$2:$B$24,2,FALSE))</f>
        <v>0</v>
      </c>
      <c r="F64" s="48">
        <f t="shared" si="3"/>
        <v>0</v>
      </c>
    </row>
    <row r="65" spans="4:6">
      <c r="D65" s="40">
        <f t="shared" si="4"/>
        <v>0</v>
      </c>
      <c r="E65" s="13">
        <f>IF(ISERROR(VLOOKUP(A65,Commande!$A$2:$B$24,2,FALSE)),0,VLOOKUP(A65,Commande!$A$2:$B$24,2,FALSE))</f>
        <v>0</v>
      </c>
      <c r="F65" s="48">
        <f t="shared" si="3"/>
        <v>0</v>
      </c>
    </row>
    <row r="66" spans="4:6">
      <c r="D66" s="40">
        <f t="shared" si="4"/>
        <v>0</v>
      </c>
      <c r="E66" s="13">
        <f>IF(ISERROR(VLOOKUP(A66,Commande!$A$2:$B$24,2,FALSE)),0,VLOOKUP(A66,Commande!$A$2:$B$24,2,FALSE))</f>
        <v>0</v>
      </c>
      <c r="F66" s="48">
        <f t="shared" si="3"/>
        <v>0</v>
      </c>
    </row>
    <row r="67" spans="4:6">
      <c r="D67" s="40">
        <f t="shared" si="4"/>
        <v>0</v>
      </c>
      <c r="E67" s="13">
        <f>IF(ISERROR(VLOOKUP(A67,Commande!$A$2:$B$24,2,FALSE)),0,VLOOKUP(A67,Commande!$A$2:$B$24,2,FALSE))</f>
        <v>0</v>
      </c>
      <c r="F67" s="48">
        <f t="shared" si="3"/>
        <v>0</v>
      </c>
    </row>
    <row r="68" spans="4:6">
      <c r="D68" s="40">
        <f t="shared" si="4"/>
        <v>0</v>
      </c>
      <c r="E68" s="13">
        <f>IF(ISERROR(VLOOKUP(A68,Commande!$A$2:$B$24,2,FALSE)),0,VLOOKUP(A68,Commande!$A$2:$B$24,2,FALSE))</f>
        <v>0</v>
      </c>
      <c r="F68" s="48">
        <f t="shared" si="3"/>
        <v>0</v>
      </c>
    </row>
    <row r="69" spans="4:6">
      <c r="D69" s="40">
        <f t="shared" si="4"/>
        <v>0</v>
      </c>
      <c r="E69" s="13">
        <f>IF(ISERROR(VLOOKUP(A69,Commande!$A$2:$B$24,2,FALSE)),0,VLOOKUP(A69,Commande!$A$2:$B$24,2,FALSE))</f>
        <v>0</v>
      </c>
      <c r="F69" s="48">
        <f t="shared" si="3"/>
        <v>0</v>
      </c>
    </row>
    <row r="70" spans="4:6">
      <c r="D70" s="40">
        <f t="shared" si="4"/>
        <v>0</v>
      </c>
      <c r="E70" s="13">
        <f>IF(ISERROR(VLOOKUP(A70,Commande!$A$2:$B$24,2,FALSE)),0,VLOOKUP(A70,Commande!$A$2:$B$24,2,FALSE))</f>
        <v>0</v>
      </c>
      <c r="F70" s="48">
        <f t="shared" si="3"/>
        <v>0</v>
      </c>
    </row>
    <row r="71" spans="4:6">
      <c r="D71" s="40">
        <f t="shared" si="4"/>
        <v>0</v>
      </c>
      <c r="E71" s="13">
        <f>IF(ISERROR(VLOOKUP(A71,Commande!$A$2:$B$24,2,FALSE)),0,VLOOKUP(A71,Commande!$A$2:$B$24,2,FALSE))</f>
        <v>0</v>
      </c>
      <c r="F71" s="48">
        <f t="shared" si="3"/>
        <v>0</v>
      </c>
    </row>
    <row r="72" spans="4:6">
      <c r="D72" s="40">
        <f t="shared" si="4"/>
        <v>0</v>
      </c>
      <c r="E72" s="13">
        <f>IF(ISERROR(VLOOKUP(A72,Commande!$A$2:$B$24,2,FALSE)),0,VLOOKUP(A72,Commande!$A$2:$B$24,2,FALSE))</f>
        <v>0</v>
      </c>
      <c r="F72" s="48">
        <f t="shared" si="3"/>
        <v>0</v>
      </c>
    </row>
    <row r="73" spans="4:6">
      <c r="D73" s="40">
        <f t="shared" si="4"/>
        <v>0</v>
      </c>
      <c r="E73" s="13">
        <f>IF(ISERROR(VLOOKUP(A73,Commande!$A$2:$B$24,2,FALSE)),0,VLOOKUP(A73,Commande!$A$2:$B$24,2,FALSE))</f>
        <v>0</v>
      </c>
      <c r="F73" s="48">
        <f t="shared" si="3"/>
        <v>0</v>
      </c>
    </row>
    <row r="74" spans="4:6">
      <c r="D74" s="40">
        <f t="shared" si="4"/>
        <v>0</v>
      </c>
      <c r="E74" s="13">
        <f>IF(ISERROR(VLOOKUP(A74,Commande!$A$2:$B$24,2,FALSE)),0,VLOOKUP(A74,Commande!$A$2:$B$24,2,FALSE))</f>
        <v>0</v>
      </c>
      <c r="F74" s="48">
        <f t="shared" si="3"/>
        <v>0</v>
      </c>
    </row>
    <row r="75" spans="4:6">
      <c r="D75" s="40">
        <f t="shared" si="4"/>
        <v>0</v>
      </c>
      <c r="E75" s="13">
        <f>IF(ISERROR(VLOOKUP(A75,Commande!$A$2:$B$24,2,FALSE)),0,VLOOKUP(A75,Commande!$A$2:$B$24,2,FALSE))</f>
        <v>0</v>
      </c>
      <c r="F75" s="48">
        <f t="shared" si="3"/>
        <v>0</v>
      </c>
    </row>
    <row r="76" spans="4:6">
      <c r="D76" s="40">
        <f t="shared" si="4"/>
        <v>0</v>
      </c>
      <c r="E76" s="13">
        <f>IF(ISERROR(VLOOKUP(A76,Commande!$A$2:$B$24,2,FALSE)),0,VLOOKUP(A76,Commande!$A$2:$B$24,2,FALSE))</f>
        <v>0</v>
      </c>
      <c r="F76" s="48">
        <f t="shared" si="3"/>
        <v>0</v>
      </c>
    </row>
    <row r="77" spans="4:6">
      <c r="D77" s="40">
        <f t="shared" si="4"/>
        <v>0</v>
      </c>
      <c r="E77" s="13">
        <f>IF(ISERROR(VLOOKUP(A77,Commande!$A$2:$B$24,2,FALSE)),0,VLOOKUP(A77,Commande!$A$2:$B$24,2,FALSE))</f>
        <v>0</v>
      </c>
      <c r="F77" s="48">
        <f t="shared" si="3"/>
        <v>0</v>
      </c>
    </row>
    <row r="78" spans="4:6">
      <c r="D78" s="40">
        <f t="shared" si="4"/>
        <v>0</v>
      </c>
      <c r="E78" s="13">
        <f>IF(ISERROR(VLOOKUP(A78,Commande!$A$2:$B$24,2,FALSE)),0,VLOOKUP(A78,Commande!$A$2:$B$24,2,FALSE))</f>
        <v>0</v>
      </c>
      <c r="F78" s="48">
        <f t="shared" si="3"/>
        <v>0</v>
      </c>
    </row>
    <row r="79" spans="4:6">
      <c r="D79" s="40">
        <f t="shared" si="4"/>
        <v>0</v>
      </c>
      <c r="E79" s="13">
        <f>IF(ISERROR(VLOOKUP(A79,Commande!$A$2:$B$24,2,FALSE)),0,VLOOKUP(A79,Commande!$A$2:$B$24,2,FALSE))</f>
        <v>0</v>
      </c>
      <c r="F79" s="48">
        <f t="shared" si="3"/>
        <v>0</v>
      </c>
    </row>
    <row r="80" spans="4:6">
      <c r="D80" s="40">
        <f t="shared" si="4"/>
        <v>0</v>
      </c>
      <c r="E80" s="13">
        <f>IF(ISERROR(VLOOKUP(A80,Commande!$A$2:$B$24,2,FALSE)),0,VLOOKUP(A80,Commande!$A$2:$B$24,2,FALSE))</f>
        <v>0</v>
      </c>
      <c r="F80" s="48">
        <f t="shared" si="3"/>
        <v>0</v>
      </c>
    </row>
    <row r="81" spans="4:6">
      <c r="D81" s="40">
        <f t="shared" si="4"/>
        <v>0</v>
      </c>
      <c r="E81" s="13">
        <f>IF(ISERROR(VLOOKUP(A81,Commande!$A$2:$B$24,2,FALSE)),0,VLOOKUP(A81,Commande!$A$2:$B$24,2,FALSE))</f>
        <v>0</v>
      </c>
      <c r="F81" s="48">
        <f t="shared" si="3"/>
        <v>0</v>
      </c>
    </row>
    <row r="82" spans="4:6">
      <c r="D82" s="40">
        <f t="shared" si="4"/>
        <v>0</v>
      </c>
      <c r="E82" s="13">
        <f>IF(ISERROR(VLOOKUP(A82,Commande!$A$2:$B$24,2,FALSE)),0,VLOOKUP(A82,Commande!$A$2:$B$24,2,FALSE))</f>
        <v>0</v>
      </c>
      <c r="F82" s="48">
        <f t="shared" si="3"/>
        <v>0</v>
      </c>
    </row>
    <row r="83" spans="4:6">
      <c r="D83" s="40">
        <f t="shared" si="4"/>
        <v>0</v>
      </c>
      <c r="E83" s="13">
        <f>IF(ISERROR(VLOOKUP(A83,Commande!$A$2:$B$24,2,FALSE)),0,VLOOKUP(A83,Commande!$A$2:$B$24,2,FALSE))</f>
        <v>0</v>
      </c>
      <c r="F83" s="48">
        <f t="shared" si="3"/>
        <v>0</v>
      </c>
    </row>
    <row r="84" spans="4:6">
      <c r="D84" s="40">
        <f t="shared" si="4"/>
        <v>0</v>
      </c>
      <c r="E84" s="13">
        <f>IF(ISERROR(VLOOKUP(A84,Commande!$A$2:$B$24,2,FALSE)),0,VLOOKUP(A84,Commande!$A$2:$B$24,2,FALSE))</f>
        <v>0</v>
      </c>
      <c r="F84" s="48">
        <f t="shared" si="3"/>
        <v>0</v>
      </c>
    </row>
    <row r="85" spans="4:6">
      <c r="D85" s="40">
        <f t="shared" si="4"/>
        <v>0</v>
      </c>
      <c r="E85" s="13">
        <f>IF(ISERROR(VLOOKUP(A85,Commande!$A$2:$B$24,2,FALSE)),0,VLOOKUP(A85,Commande!$A$2:$B$24,2,FALSE))</f>
        <v>0</v>
      </c>
      <c r="F85" s="48">
        <f t="shared" si="3"/>
        <v>0</v>
      </c>
    </row>
    <row r="86" spans="4:6">
      <c r="D86" s="40">
        <f t="shared" si="4"/>
        <v>0</v>
      </c>
      <c r="E86" s="13">
        <f>IF(ISERROR(VLOOKUP(A86,Commande!$A$2:$B$24,2,FALSE)),0,VLOOKUP(A86,Commande!$A$2:$B$24,2,FALSE))</f>
        <v>0</v>
      </c>
      <c r="F86" s="48">
        <f t="shared" si="3"/>
        <v>0</v>
      </c>
    </row>
    <row r="87" spans="4:6">
      <c r="D87" s="40">
        <f t="shared" si="4"/>
        <v>0</v>
      </c>
      <c r="E87" s="13">
        <f>IF(ISERROR(VLOOKUP(A87,Commande!$A$2:$B$24,2,FALSE)),0,VLOOKUP(A87,Commande!$A$2:$B$24,2,FALSE))</f>
        <v>0</v>
      </c>
      <c r="F87" s="48">
        <f t="shared" si="3"/>
        <v>0</v>
      </c>
    </row>
    <row r="88" spans="4:6">
      <c r="D88" s="40">
        <f t="shared" si="4"/>
        <v>0</v>
      </c>
      <c r="E88" s="13">
        <f>IF(ISERROR(VLOOKUP(A88,Commande!$A$2:$B$24,2,FALSE)),0,VLOOKUP(A88,Commande!$A$2:$B$24,2,FALSE))</f>
        <v>0</v>
      </c>
      <c r="F88" s="48">
        <f t="shared" si="3"/>
        <v>0</v>
      </c>
    </row>
    <row r="89" spans="4:6">
      <c r="D89" s="40">
        <f t="shared" si="4"/>
        <v>0</v>
      </c>
      <c r="E89" s="13">
        <f>IF(ISERROR(VLOOKUP(A89,Commande!$A$2:$B$24,2,FALSE)),0,VLOOKUP(A89,Commande!$A$2:$B$24,2,FALSE))</f>
        <v>0</v>
      </c>
      <c r="F89" s="48">
        <f t="shared" si="3"/>
        <v>0</v>
      </c>
    </row>
    <row r="90" spans="4:6">
      <c r="D90" s="40">
        <f t="shared" si="4"/>
        <v>0</v>
      </c>
      <c r="E90" s="13">
        <f>IF(ISERROR(VLOOKUP(A90,Commande!$A$2:$B$24,2,FALSE)),0,VLOOKUP(A90,Commande!$A$2:$B$24,2,FALSE))</f>
        <v>0</v>
      </c>
      <c r="F90" s="48">
        <f t="shared" si="3"/>
        <v>0</v>
      </c>
    </row>
    <row r="91" spans="4:6">
      <c r="D91" s="40">
        <f t="shared" si="4"/>
        <v>0</v>
      </c>
      <c r="E91" s="13">
        <f>IF(ISERROR(VLOOKUP(A91,Commande!$A$2:$B$24,2,FALSE)),0,VLOOKUP(A91,Commande!$A$2:$B$24,2,FALSE))</f>
        <v>0</v>
      </c>
      <c r="F91" s="48">
        <f t="shared" si="3"/>
        <v>0</v>
      </c>
    </row>
    <row r="92" spans="4:6">
      <c r="D92" s="40">
        <f t="shared" si="4"/>
        <v>0</v>
      </c>
      <c r="E92" s="13">
        <f>IF(ISERROR(VLOOKUP(A92,Commande!$A$2:$B$24,2,FALSE)),0,VLOOKUP(A92,Commande!$A$2:$B$24,2,FALSE))</f>
        <v>0</v>
      </c>
      <c r="F92" s="48">
        <f t="shared" si="3"/>
        <v>0</v>
      </c>
    </row>
    <row r="93" spans="4:6">
      <c r="D93" s="40">
        <f t="shared" si="4"/>
        <v>0</v>
      </c>
      <c r="E93" s="13">
        <f>IF(ISERROR(VLOOKUP(A93,Commande!$A$2:$B$24,2,FALSE)),0,VLOOKUP(A93,Commande!$A$2:$B$24,2,FALSE))</f>
        <v>0</v>
      </c>
      <c r="F93" s="48">
        <f t="shared" si="3"/>
        <v>0</v>
      </c>
    </row>
    <row r="94" spans="4:6">
      <c r="D94" s="40">
        <f t="shared" si="4"/>
        <v>0</v>
      </c>
      <c r="E94" s="13">
        <f>IF(ISERROR(VLOOKUP(A94,Commande!$A$2:$B$24,2,FALSE)),0,VLOOKUP(A94,Commande!$A$2:$B$24,2,FALSE))</f>
        <v>0</v>
      </c>
      <c r="F94" s="48">
        <f t="shared" si="3"/>
        <v>0</v>
      </c>
    </row>
    <row r="95" spans="4:6">
      <c r="D95" s="40">
        <f t="shared" si="4"/>
        <v>0</v>
      </c>
      <c r="E95" s="13">
        <f>IF(ISERROR(VLOOKUP(A95,Commande!$A$2:$B$24,2,FALSE)),0,VLOOKUP(A95,Commande!$A$2:$B$24,2,FALSE))</f>
        <v>0</v>
      </c>
      <c r="F95" s="48">
        <f t="shared" si="3"/>
        <v>0</v>
      </c>
    </row>
    <row r="96" spans="4:6">
      <c r="D96" s="40">
        <f t="shared" si="4"/>
        <v>0</v>
      </c>
      <c r="E96" s="13">
        <f>IF(ISERROR(VLOOKUP(A96,Commande!$A$2:$B$24,2,FALSE)),0,VLOOKUP(A96,Commande!$A$2:$B$24,2,FALSE))</f>
        <v>0</v>
      </c>
      <c r="F96" s="48">
        <f t="shared" si="3"/>
        <v>0</v>
      </c>
    </row>
    <row r="97" spans="4:6">
      <c r="D97" s="40">
        <f t="shared" si="4"/>
        <v>0</v>
      </c>
      <c r="E97" s="13">
        <f>IF(ISERROR(VLOOKUP(A97,Commande!$A$2:$B$24,2,FALSE)),0,VLOOKUP(A97,Commande!$A$2:$B$24,2,FALSE))</f>
        <v>0</v>
      </c>
      <c r="F97" s="48">
        <f t="shared" si="3"/>
        <v>0</v>
      </c>
    </row>
    <row r="98" spans="4:6">
      <c r="D98" s="40">
        <f t="shared" si="4"/>
        <v>0</v>
      </c>
      <c r="E98" s="13">
        <f>IF(ISERROR(VLOOKUP(A98,Commande!$A$2:$B$24,2,FALSE)),0,VLOOKUP(A98,Commande!$A$2:$B$24,2,FALSE))</f>
        <v>0</v>
      </c>
      <c r="F98" s="48">
        <f t="shared" ref="F98:F99" si="5">D98-E98</f>
        <v>0</v>
      </c>
    </row>
    <row r="99" spans="4:6">
      <c r="D99" s="40">
        <f t="shared" si="4"/>
        <v>0</v>
      </c>
      <c r="E99" s="13">
        <f>IF(ISERROR(VLOOKUP(A99,Commande!$A$2:$B$24,2,FALSE)),0,VLOOKUP(A99,Commande!$A$2:$B$24,2,FALSE))</f>
        <v>0</v>
      </c>
      <c r="F99" s="48">
        <f t="shared" si="5"/>
        <v>0</v>
      </c>
    </row>
  </sheetData>
  <sortState ref="A2:F37">
    <sortCondition ref="A2"/>
  </sortState>
  <phoneticPr fontId="17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0000FF"/>
  </sheetPr>
  <dimension ref="A1:D32"/>
  <sheetViews>
    <sheetView topLeftCell="A19" workbookViewId="0">
      <selection activeCell="A32" sqref="A32"/>
    </sheetView>
  </sheetViews>
  <sheetFormatPr baseColWidth="10" defaultColWidth="23.7109375" defaultRowHeight="25.5" customHeight="1"/>
  <cols>
    <col min="1" max="1" width="24.140625" style="19" customWidth="1"/>
    <col min="2" max="2" width="9.7109375" style="19" customWidth="1"/>
    <col min="3" max="3" width="13.42578125" style="33" customWidth="1"/>
    <col min="4" max="4" width="17.5703125" style="36" customWidth="1"/>
    <col min="5" max="16384" width="23.7109375" style="20"/>
  </cols>
  <sheetData>
    <row r="1" spans="1:4" ht="25.5" customHeight="1">
      <c r="A1" s="113">
        <f ca="1">Commande!H1</f>
        <v>41481</v>
      </c>
      <c r="B1" s="114"/>
      <c r="C1" s="114"/>
      <c r="D1" s="115"/>
    </row>
    <row r="2" spans="1:4" ht="25.5" customHeight="1" thickBot="1">
      <c r="A2" s="116"/>
      <c r="B2" s="117"/>
      <c r="C2" s="117"/>
      <c r="D2" s="118"/>
    </row>
    <row r="3" spans="1:4" ht="25.5" customHeight="1">
      <c r="A3" s="119">
        <f>Commande!H4</f>
        <v>41481.980462962965</v>
      </c>
      <c r="B3" s="120"/>
      <c r="C3" s="120"/>
      <c r="D3" s="121"/>
    </row>
    <row r="4" spans="1:4" ht="25.5" customHeight="1" thickBot="1">
      <c r="A4" s="122"/>
      <c r="B4" s="123"/>
      <c r="C4" s="123"/>
      <c r="D4" s="124"/>
    </row>
    <row r="5" spans="1:4" ht="25.5" customHeight="1" thickBot="1">
      <c r="A5" s="3" t="s">
        <v>1</v>
      </c>
      <c r="B5" s="4" t="s">
        <v>35</v>
      </c>
      <c r="C5" s="31" t="s">
        <v>34</v>
      </c>
      <c r="D5" s="27" t="s">
        <v>0</v>
      </c>
    </row>
    <row r="6" spans="1:4" ht="22.5" customHeight="1">
      <c r="A6" s="21" t="str">
        <f>IF(Commande!A2&lt;&gt;"",Commande!A2,"")</f>
        <v/>
      </c>
      <c r="B6" s="22" t="str">
        <f>IF(Commande!B2&lt;&gt;"",Commande!B2,"")</f>
        <v/>
      </c>
      <c r="C6" s="32" t="str">
        <f>IF(A6="","",VLOOKUP(A6,Articles!$A$2:$B$34,2,FALSE))</f>
        <v/>
      </c>
      <c r="D6" s="32" t="str">
        <f>IF(Commande!C2&lt;&gt;"",Commande!C2,"")</f>
        <v/>
      </c>
    </row>
    <row r="7" spans="1:4" ht="22.5" customHeight="1">
      <c r="A7" s="21" t="str">
        <f>IF(Commande!A3&lt;&gt;"",Commande!A3,"")</f>
        <v/>
      </c>
      <c r="B7" s="22" t="str">
        <f>IF(Commande!B3&lt;&gt;"",Commande!B3,"")</f>
        <v/>
      </c>
      <c r="C7" s="32" t="str">
        <f>IF(A7="","",VLOOKUP(A7,Articles!$A$2:$B$34,2,FALSE))</f>
        <v/>
      </c>
      <c r="D7" s="32" t="str">
        <f>IF(Commande!C3&lt;&gt;"",Commande!C3,"")</f>
        <v/>
      </c>
    </row>
    <row r="8" spans="1:4" ht="22.5" customHeight="1">
      <c r="A8" s="21" t="str">
        <f>IF(Commande!A4&lt;&gt;"",Commande!A4,"")</f>
        <v/>
      </c>
      <c r="B8" s="22" t="str">
        <f>IF(Commande!B4&lt;&gt;"",Commande!B4,"")</f>
        <v/>
      </c>
      <c r="C8" s="32" t="str">
        <f>IF(A8="","",VLOOKUP(A8,Articles!$A$2:$B$34,2,FALSE))</f>
        <v/>
      </c>
      <c r="D8" s="32" t="str">
        <f>IF(Commande!C4&lt;&gt;"",Commande!C4,"")</f>
        <v/>
      </c>
    </row>
    <row r="9" spans="1:4" ht="22.5" customHeight="1">
      <c r="A9" s="21" t="str">
        <f>IF(Commande!A5&lt;&gt;"",Commande!A5,"")</f>
        <v/>
      </c>
      <c r="B9" s="22" t="str">
        <f>IF(Commande!B5&lt;&gt;"",Commande!B5,"")</f>
        <v/>
      </c>
      <c r="C9" s="32" t="str">
        <f>IF(A9="","",VLOOKUP(A9,Articles!$A$2:$B$34,2,FALSE))</f>
        <v/>
      </c>
      <c r="D9" s="32" t="str">
        <f>IF(Commande!C5&lt;&gt;"",Commande!C5,"")</f>
        <v/>
      </c>
    </row>
    <row r="10" spans="1:4" ht="22.5" customHeight="1">
      <c r="A10" s="21" t="str">
        <f>IF(Commande!A6&lt;&gt;"",Commande!A6,"")</f>
        <v/>
      </c>
      <c r="B10" s="22" t="str">
        <f>IF(Commande!B6&lt;&gt;"",Commande!B6,"")</f>
        <v/>
      </c>
      <c r="C10" s="32" t="str">
        <f>IF(A10="","",VLOOKUP(A10,Articles!$A$2:$B$34,2,FALSE))</f>
        <v/>
      </c>
      <c r="D10" s="32" t="str">
        <f>IF(Commande!C6&lt;&gt;"",Commande!C6,"")</f>
        <v/>
      </c>
    </row>
    <row r="11" spans="1:4" ht="22.5" customHeight="1">
      <c r="A11" s="21" t="str">
        <f>IF(Commande!A7&lt;&gt;"",Commande!A7,"")</f>
        <v/>
      </c>
      <c r="B11" s="22" t="str">
        <f>IF(Commande!B7&lt;&gt;"",Commande!B7,"")</f>
        <v/>
      </c>
      <c r="C11" s="32" t="str">
        <f>IF(A11="","",VLOOKUP(A11,Articles!$A$2:$B$34,2,FALSE))</f>
        <v/>
      </c>
      <c r="D11" s="32" t="str">
        <f>IF(Commande!C7&lt;&gt;"",Commande!C7,"")</f>
        <v/>
      </c>
    </row>
    <row r="12" spans="1:4" ht="22.5" customHeight="1">
      <c r="A12" s="21" t="str">
        <f>IF(Commande!A8&lt;&gt;"",Commande!A8,"")</f>
        <v/>
      </c>
      <c r="B12" s="22" t="str">
        <f>IF(Commande!B8&lt;&gt;"",Commande!B8,"")</f>
        <v/>
      </c>
      <c r="C12" s="32" t="str">
        <f>IF(A12="","",VLOOKUP(A12,Articles!$A$2:$B$34,2,FALSE))</f>
        <v/>
      </c>
      <c r="D12" s="32" t="str">
        <f>IF(Commande!C8&lt;&gt;"",Commande!C8,"")</f>
        <v/>
      </c>
    </row>
    <row r="13" spans="1:4" ht="22.5" customHeight="1">
      <c r="A13" s="21" t="str">
        <f>IF(Commande!A9&lt;&gt;"",Commande!A9,"")</f>
        <v/>
      </c>
      <c r="B13" s="22" t="str">
        <f>IF(Commande!B9&lt;&gt;"",Commande!B9,"")</f>
        <v/>
      </c>
      <c r="C13" s="32" t="str">
        <f>IF(A13="","",VLOOKUP(A13,Articles!$A$2:$B$34,2,FALSE))</f>
        <v/>
      </c>
      <c r="D13" s="32" t="str">
        <f>IF(Commande!C9&lt;&gt;"",Commande!C9,"")</f>
        <v/>
      </c>
    </row>
    <row r="14" spans="1:4" ht="22.5" customHeight="1">
      <c r="A14" s="21" t="str">
        <f>IF(Commande!A10&lt;&gt;"",Commande!A10,"")</f>
        <v/>
      </c>
      <c r="B14" s="22" t="str">
        <f>IF(Commande!B10&lt;&gt;"",Commande!B10,"")</f>
        <v/>
      </c>
      <c r="C14" s="32" t="str">
        <f>IF(A14="","",VLOOKUP(A14,Articles!$A$2:$B$34,2,FALSE))</f>
        <v/>
      </c>
      <c r="D14" s="32" t="str">
        <f>IF(Commande!C10&lt;&gt;"",Commande!C10,"")</f>
        <v/>
      </c>
    </row>
    <row r="15" spans="1:4" ht="22.5" customHeight="1">
      <c r="A15" s="21" t="str">
        <f>IF(Commande!A11&lt;&gt;"",Commande!A11,"")</f>
        <v/>
      </c>
      <c r="B15" s="22" t="str">
        <f>IF(Commande!B11&lt;&gt;"",Commande!B11,"")</f>
        <v/>
      </c>
      <c r="C15" s="32" t="str">
        <f>IF(A15="","",VLOOKUP(A15,Articles!$A$2:$B$34,2,FALSE))</f>
        <v/>
      </c>
      <c r="D15" s="32" t="str">
        <f>IF(Commande!C11&lt;&gt;"",Commande!C11,"")</f>
        <v/>
      </c>
    </row>
    <row r="16" spans="1:4" ht="22.5" customHeight="1">
      <c r="A16" s="21" t="str">
        <f>IF(Commande!A12&lt;&gt;"",Commande!A12,"")</f>
        <v/>
      </c>
      <c r="B16" s="22" t="str">
        <f>IF(Commande!B12&lt;&gt;"",Commande!B12,"")</f>
        <v/>
      </c>
      <c r="C16" s="32" t="str">
        <f>IF(A16="","",VLOOKUP(A16,Articles!$A$2:$B$34,2,FALSE))</f>
        <v/>
      </c>
      <c r="D16" s="32" t="str">
        <f>IF(Commande!C12&lt;&gt;"",Commande!C12,"")</f>
        <v/>
      </c>
    </row>
    <row r="17" spans="1:4" ht="22.5" customHeight="1">
      <c r="A17" s="21" t="str">
        <f>IF(Commande!A13&lt;&gt;"",Commande!A13,"")</f>
        <v/>
      </c>
      <c r="B17" s="22" t="str">
        <f>IF(Commande!B13&lt;&gt;"",Commande!B13,"")</f>
        <v/>
      </c>
      <c r="C17" s="32" t="str">
        <f>IF(A17="","",VLOOKUP(A17,Articles!$A$2:$B$34,2,FALSE))</f>
        <v/>
      </c>
      <c r="D17" s="32" t="str">
        <f>IF(Commande!C13&lt;&gt;"",Commande!C13,"")</f>
        <v/>
      </c>
    </row>
    <row r="18" spans="1:4" ht="22.5" customHeight="1">
      <c r="A18" s="21" t="str">
        <f>IF(Commande!A14&lt;&gt;"",Commande!A14,"")</f>
        <v/>
      </c>
      <c r="B18" s="22" t="str">
        <f>IF(Commande!B14&lt;&gt;"",Commande!B14,"")</f>
        <v/>
      </c>
      <c r="C18" s="32" t="str">
        <f>IF(A18="","",VLOOKUP(A18,Articles!$A$2:$B$34,2,FALSE))</f>
        <v/>
      </c>
      <c r="D18" s="32" t="str">
        <f>IF(Commande!C14&lt;&gt;"",Commande!C14,"")</f>
        <v/>
      </c>
    </row>
    <row r="19" spans="1:4" ht="22.5" customHeight="1">
      <c r="A19" s="21" t="str">
        <f>IF(Commande!A15&lt;&gt;"",Commande!A15,"")</f>
        <v/>
      </c>
      <c r="B19" s="22" t="str">
        <f>IF(Commande!B15&lt;&gt;"",Commande!B15,"")</f>
        <v/>
      </c>
      <c r="C19" s="32" t="str">
        <f>IF(A19="","",VLOOKUP(A19,Articles!$A$2:$B$34,2,FALSE))</f>
        <v/>
      </c>
      <c r="D19" s="32" t="str">
        <f>IF(Commande!C15&lt;&gt;"",Commande!C15,"")</f>
        <v/>
      </c>
    </row>
    <row r="20" spans="1:4" ht="22.5" customHeight="1">
      <c r="A20" s="21" t="str">
        <f>IF(Commande!A16&lt;&gt;"",Commande!A16,"")</f>
        <v/>
      </c>
      <c r="B20" s="22" t="str">
        <f>IF(Commande!B16&lt;&gt;"",Commande!B16,"")</f>
        <v/>
      </c>
      <c r="C20" s="32" t="str">
        <f>IF(A20="","",VLOOKUP(A20,Articles!$A$2:$B$34,2,FALSE))</f>
        <v/>
      </c>
      <c r="D20" s="32" t="str">
        <f>IF(Commande!C16&lt;&gt;"",Commande!C16,"")</f>
        <v/>
      </c>
    </row>
    <row r="21" spans="1:4" ht="22.5" customHeight="1">
      <c r="A21" s="21" t="str">
        <f>IF(Commande!A17&lt;&gt;"",Commande!A17,"")</f>
        <v/>
      </c>
      <c r="B21" s="22" t="str">
        <f>IF(Commande!B17&lt;&gt;"",Commande!B17,"")</f>
        <v/>
      </c>
      <c r="C21" s="32" t="str">
        <f>IF(A21="","",VLOOKUP(A21,Articles!$A$2:$B$34,2,FALSE))</f>
        <v/>
      </c>
      <c r="D21" s="32" t="str">
        <f>IF(Commande!C17&lt;&gt;"",Commande!C17,"")</f>
        <v/>
      </c>
    </row>
    <row r="22" spans="1:4" ht="22.5" customHeight="1">
      <c r="A22" s="21" t="str">
        <f>IF(Commande!A18&lt;&gt;"",Commande!A18,"")</f>
        <v/>
      </c>
      <c r="B22" s="22" t="str">
        <f>IF(Commande!B18&lt;&gt;"",Commande!B18,"")</f>
        <v/>
      </c>
      <c r="C22" s="32" t="str">
        <f>IF(A22="","",VLOOKUP(A22,Articles!$A$2:$B$34,2,FALSE))</f>
        <v/>
      </c>
      <c r="D22" s="32" t="str">
        <f>IF(Commande!C18&lt;&gt;"",Commande!C18,"")</f>
        <v/>
      </c>
    </row>
    <row r="23" spans="1:4" ht="22.5" customHeight="1">
      <c r="A23" s="21" t="str">
        <f>IF(Commande!A19&lt;&gt;"",Commande!A19,"")</f>
        <v/>
      </c>
      <c r="B23" s="22" t="str">
        <f>IF(Commande!B19&lt;&gt;"",Commande!B19,"")</f>
        <v/>
      </c>
      <c r="C23" s="32" t="str">
        <f>IF(A23="","",VLOOKUP(A23,Articles!$A$2:$B$34,2,FALSE))</f>
        <v/>
      </c>
      <c r="D23" s="32" t="str">
        <f>IF(Commande!C19&lt;&gt;"",Commande!C19,"")</f>
        <v/>
      </c>
    </row>
    <row r="24" spans="1:4" ht="22.5" customHeight="1">
      <c r="A24" s="21" t="str">
        <f>IF(Commande!A20&lt;&gt;"",Commande!A20,"")</f>
        <v/>
      </c>
      <c r="B24" s="22" t="str">
        <f>IF(Commande!B20&lt;&gt;"",Commande!B20,"")</f>
        <v/>
      </c>
      <c r="C24" s="32" t="str">
        <f>IF(A24="","",VLOOKUP(A24,Articles!$A$2:$B$34,2,FALSE))</f>
        <v/>
      </c>
      <c r="D24" s="32" t="str">
        <f>IF(Commande!C20&lt;&gt;"",Commande!C20,"")</f>
        <v/>
      </c>
    </row>
    <row r="25" spans="1:4" ht="22.5" customHeight="1">
      <c r="A25" s="21" t="str">
        <f>IF(Commande!A21&lt;&gt;"",Commande!A21,"")</f>
        <v/>
      </c>
      <c r="B25" s="22" t="str">
        <f>IF(Commande!B21&lt;&gt;"",Commande!B21,"")</f>
        <v/>
      </c>
      <c r="C25" s="32" t="str">
        <f>IF(A25="","",VLOOKUP(A25,Articles!$A$2:$B$34,2,FALSE))</f>
        <v/>
      </c>
      <c r="D25" s="32" t="str">
        <f>IF(Commande!C21&lt;&gt;"",Commande!C21,"")</f>
        <v/>
      </c>
    </row>
    <row r="26" spans="1:4" ht="22.5" customHeight="1">
      <c r="A26" s="21" t="str">
        <f>IF(Commande!A22&lt;&gt;"",Commande!A22,"")</f>
        <v/>
      </c>
      <c r="B26" s="22" t="str">
        <f>IF(Commande!B22&lt;&gt;"",Commande!B22,"")</f>
        <v/>
      </c>
      <c r="C26" s="32" t="str">
        <f>IF(A26="","",VLOOKUP(A26,Articles!$A$2:$B$34,2,FALSE))</f>
        <v/>
      </c>
      <c r="D26" s="32" t="str">
        <f>IF(Commande!C22&lt;&gt;"",Commande!C22,"")</f>
        <v/>
      </c>
    </row>
    <row r="27" spans="1:4" ht="22.5" customHeight="1">
      <c r="A27" s="21" t="str">
        <f>IF(Commande!A23&lt;&gt;"",Commande!A23,"")</f>
        <v/>
      </c>
      <c r="B27" s="22" t="str">
        <f>IF(Commande!B23&lt;&gt;"",Commande!B23,"")</f>
        <v/>
      </c>
      <c r="C27" s="32" t="str">
        <f>IF(A27="","",VLOOKUP(A27,Articles!$A$2:$B$34,2,FALSE))</f>
        <v/>
      </c>
      <c r="D27" s="32" t="str">
        <f>IF(Commande!C23&lt;&gt;"",Commande!C23,"")</f>
        <v/>
      </c>
    </row>
    <row r="28" spans="1:4" ht="22.5" customHeight="1" thickBot="1">
      <c r="A28" s="21" t="str">
        <f>IF(Commande!A24&lt;&gt;"",Commande!A24,"")</f>
        <v/>
      </c>
      <c r="B28" s="22" t="str">
        <f>IF(Commande!B24&lt;&gt;"",Commande!B24,"")</f>
        <v/>
      </c>
      <c r="C28" s="32" t="str">
        <f>IF(A28="","",VLOOKUP(A28,Articles!$A$2:$B$34,2,FALSE))</f>
        <v/>
      </c>
      <c r="D28" s="32" t="str">
        <f>IF(Commande!C24&lt;&gt;"",Commande!C24,"")</f>
        <v/>
      </c>
    </row>
    <row r="29" spans="1:4" ht="37.5" customHeight="1" thickBot="1">
      <c r="A29" s="125" t="s">
        <v>2</v>
      </c>
      <c r="B29" s="126"/>
      <c r="C29" s="127"/>
      <c r="D29" s="34" t="str">
        <f>Commande!E4</f>
        <v/>
      </c>
    </row>
    <row r="30" spans="1:4" ht="25.5" customHeight="1" thickBot="1">
      <c r="A30" s="128" t="s">
        <v>30</v>
      </c>
      <c r="B30" s="128"/>
      <c r="C30" s="129"/>
      <c r="D30" s="35">
        <f>Commande!E13</f>
        <v>0</v>
      </c>
    </row>
    <row r="31" spans="1:4" ht="25.5" customHeight="1" thickBot="1">
      <c r="A31" s="130" t="s">
        <v>31</v>
      </c>
      <c r="B31" s="130"/>
      <c r="C31" s="131"/>
      <c r="D31" s="34" t="str">
        <f>Commande!E19</f>
        <v/>
      </c>
    </row>
    <row r="32" spans="1:4" ht="25.5" customHeight="1">
      <c r="A32" s="54" t="str">
        <f>IF(Commande!E16="","",Commande!E16)</f>
        <v/>
      </c>
      <c r="B32" s="19" t="s">
        <v>48</v>
      </c>
      <c r="C32" s="47"/>
    </row>
  </sheetData>
  <sheetProtection selectLockedCells="1"/>
  <mergeCells count="5">
    <mergeCell ref="A1:D2"/>
    <mergeCell ref="A3:D4"/>
    <mergeCell ref="A29:C29"/>
    <mergeCell ref="A30:C30"/>
    <mergeCell ref="A31:C31"/>
  </mergeCells>
  <phoneticPr fontId="17" type="noConversion"/>
  <pageMargins left="0.25" right="0.25" top="0.75" bottom="0.45" header="0.3" footer="0.3"/>
  <pageSetup paperSize="9" orientation="portrait" horizontalDpi="360" verticalDpi="36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9"/>
  <dimension ref="A1:V31"/>
  <sheetViews>
    <sheetView tabSelected="1" topLeftCell="D1" workbookViewId="0">
      <pane ySplit="5" topLeftCell="A6" activePane="bottomLeft" state="frozen"/>
      <selection pane="bottomLeft" activeCell="F21" sqref="F21"/>
    </sheetView>
  </sheetViews>
  <sheetFormatPr baseColWidth="10" defaultRowHeight="15"/>
  <cols>
    <col min="1" max="1" width="8.140625" customWidth="1"/>
    <col min="3" max="3" width="11.42578125" style="25"/>
    <col min="4" max="5" width="11.42578125" style="26"/>
    <col min="6" max="6" width="16.5703125" customWidth="1"/>
    <col min="7" max="7" width="11.42578125" style="61"/>
    <col min="8" max="8" width="11.42578125" style="37"/>
    <col min="9" max="9" width="11.42578125" style="59"/>
    <col min="10" max="10" width="11.42578125" style="58"/>
    <col min="11" max="11" width="13.28515625" style="69" customWidth="1"/>
    <col min="12" max="12" width="14.140625" style="26" customWidth="1"/>
    <col min="13" max="13" width="16.140625" customWidth="1"/>
    <col min="14" max="14" width="9" style="72" customWidth="1"/>
    <col min="15" max="15" width="10.28515625" customWidth="1"/>
    <col min="16" max="16" width="9.85546875" style="72" customWidth="1"/>
  </cols>
  <sheetData>
    <row r="1" spans="1:22" ht="15" customHeight="1">
      <c r="A1" t="s">
        <v>43</v>
      </c>
      <c r="B1" t="s">
        <v>41</v>
      </c>
      <c r="C1" s="25" t="s">
        <v>42</v>
      </c>
      <c r="D1" s="26" t="s">
        <v>49</v>
      </c>
      <c r="E1" s="26" t="s">
        <v>57</v>
      </c>
      <c r="G1" s="60" t="s">
        <v>60</v>
      </c>
      <c r="H1" s="37" t="s">
        <v>58</v>
      </c>
      <c r="I1" s="59" t="s">
        <v>59</v>
      </c>
      <c r="J1" s="58" t="s">
        <v>56</v>
      </c>
      <c r="K1" s="70" t="s">
        <v>82</v>
      </c>
      <c r="L1" s="37" t="s">
        <v>46</v>
      </c>
      <c r="M1" s="64">
        <v>1017.2</v>
      </c>
      <c r="N1" s="72" t="s">
        <v>84</v>
      </c>
      <c r="O1" t="s">
        <v>85</v>
      </c>
      <c r="P1" s="72" t="s">
        <v>86</v>
      </c>
      <c r="V1" s="24">
        <f ca="1">TODAY()</f>
        <v>41481</v>
      </c>
    </row>
    <row r="2" spans="1:22" ht="2.1" customHeight="1" thickBot="1">
      <c r="A2">
        <f>COUNT(A1,A65000)</f>
        <v>0</v>
      </c>
      <c r="F2" t="s">
        <v>45</v>
      </c>
    </row>
    <row r="3" spans="1:22" ht="15.75" thickTop="1">
      <c r="A3">
        <v>1</v>
      </c>
      <c r="B3" s="24">
        <v>41475</v>
      </c>
      <c r="C3" s="25">
        <v>41475.730891203704</v>
      </c>
      <c r="D3" s="26">
        <v>60</v>
      </c>
      <c r="E3" s="26" t="s">
        <v>55</v>
      </c>
      <c r="L3" s="132" t="s">
        <v>47</v>
      </c>
      <c r="M3" s="133">
        <f>SUMIF($E$3:$E$65000,Commande!$O$2,$D$3:$D$65000)+$M$1-SUM($K$3:$K$65000)+SUM($P$3:$P$65000)</f>
        <v>965.60000014305115</v>
      </c>
    </row>
    <row r="4" spans="1:22">
      <c r="A4">
        <v>2</v>
      </c>
      <c r="B4" s="24">
        <v>41475</v>
      </c>
      <c r="C4" s="25">
        <v>41475.731400462966</v>
      </c>
      <c r="D4" s="26">
        <v>37</v>
      </c>
      <c r="E4" s="26" t="s">
        <v>54</v>
      </c>
      <c r="L4" s="132"/>
      <c r="M4" s="134"/>
    </row>
    <row r="5" spans="1:22" ht="15.75" thickBot="1">
      <c r="A5">
        <v>3</v>
      </c>
      <c r="B5" s="24">
        <v>41475</v>
      </c>
      <c r="C5" s="25">
        <v>41475.732442129629</v>
      </c>
      <c r="D5" s="26">
        <v>12</v>
      </c>
      <c r="E5" s="26" t="s">
        <v>54</v>
      </c>
      <c r="L5" s="132"/>
      <c r="M5" s="135"/>
    </row>
    <row r="6" spans="1:22" ht="15.75" thickTop="1">
      <c r="A6">
        <v>4</v>
      </c>
      <c r="B6" s="24">
        <v>41475</v>
      </c>
      <c r="C6" s="25">
        <v>41475.733113425929</v>
      </c>
      <c r="D6" s="26">
        <v>13.399999618530273</v>
      </c>
      <c r="E6" s="26" t="s">
        <v>56</v>
      </c>
      <c r="K6" s="69">
        <v>60</v>
      </c>
    </row>
    <row r="7" spans="1:22">
      <c r="A7">
        <v>5</v>
      </c>
      <c r="B7" s="24">
        <v>41475</v>
      </c>
      <c r="C7" s="25">
        <v>41475.734027777777</v>
      </c>
      <c r="D7" s="26">
        <v>6.4000000953674316</v>
      </c>
      <c r="E7" s="26" t="s">
        <v>54</v>
      </c>
      <c r="F7" t="s">
        <v>45</v>
      </c>
      <c r="G7" s="61">
        <f>SUMPRODUCT(($B$3:$B$65000=B7)*$D$3:$D$65000)</f>
        <v>128.79999971389771</v>
      </c>
      <c r="H7" s="37">
        <f>SUMPRODUCT(($B$3:$B$65000=B7)*($E$3:$E$65000=Commande!$O$2)*$D$3:$D$65000)</f>
        <v>55.400000095367432</v>
      </c>
      <c r="I7" s="59">
        <f>SUMPRODUCT(($B$3:$B$65000=B7)*($E$3:$E$65000=Commande!$O$3)*$D$3:$D$65000)</f>
        <v>60</v>
      </c>
      <c r="J7" s="58">
        <f>SUMPRODUCT(($B$3:$B$65000=B7)*($E$3:$E$65000=Commande!$O$4)*$D$3:$D$65000)</f>
        <v>13.399999618530273</v>
      </c>
    </row>
    <row r="8" spans="1:22">
      <c r="A8">
        <v>6</v>
      </c>
      <c r="B8" s="24">
        <v>41481</v>
      </c>
      <c r="C8" s="25">
        <v>41481.938055555554</v>
      </c>
      <c r="D8" s="26">
        <v>3</v>
      </c>
      <c r="E8" s="26" t="s">
        <v>55</v>
      </c>
      <c r="N8" s="72">
        <v>20</v>
      </c>
      <c r="O8" s="71"/>
      <c r="P8" s="72">
        <v>-17</v>
      </c>
    </row>
    <row r="9" spans="1:22">
      <c r="A9">
        <v>7</v>
      </c>
      <c r="B9" s="24">
        <v>41481</v>
      </c>
      <c r="C9" s="25">
        <v>41481.938506944447</v>
      </c>
      <c r="D9" s="26">
        <v>3</v>
      </c>
      <c r="E9" s="26" t="s">
        <v>56</v>
      </c>
      <c r="O9" s="71">
        <v>15</v>
      </c>
      <c r="P9" s="72">
        <v>-12</v>
      </c>
    </row>
    <row r="10" spans="1:22">
      <c r="A10">
        <v>8</v>
      </c>
      <c r="B10" s="24">
        <v>41481</v>
      </c>
      <c r="C10" s="25">
        <v>41481.941388888888</v>
      </c>
      <c r="D10" s="26">
        <v>6.8</v>
      </c>
      <c r="E10" s="26" t="s">
        <v>55</v>
      </c>
      <c r="N10" s="72">
        <v>10</v>
      </c>
      <c r="P10" s="72">
        <v>-3.2000000476837158</v>
      </c>
    </row>
    <row r="11" spans="1:22">
      <c r="A11">
        <v>9</v>
      </c>
      <c r="B11" s="24">
        <v>41481</v>
      </c>
      <c r="C11" s="25">
        <v>41481.943391203706</v>
      </c>
      <c r="D11" s="26">
        <v>5</v>
      </c>
      <c r="E11" s="26" t="s">
        <v>55</v>
      </c>
      <c r="N11" s="72">
        <v>20</v>
      </c>
      <c r="O11" s="26"/>
      <c r="P11" s="72">
        <v>-15</v>
      </c>
    </row>
    <row r="12" spans="1:22">
      <c r="A12">
        <v>10</v>
      </c>
      <c r="B12" s="24">
        <v>41481</v>
      </c>
      <c r="C12" s="25">
        <v>41481.945497685185</v>
      </c>
      <c r="D12" s="26">
        <v>3.4</v>
      </c>
      <c r="E12" s="26" t="s">
        <v>55</v>
      </c>
      <c r="N12" s="72">
        <v>10</v>
      </c>
      <c r="P12" s="72">
        <v>-6.5999999046325684</v>
      </c>
    </row>
    <row r="13" spans="1:22">
      <c r="A13">
        <v>11</v>
      </c>
      <c r="B13" s="24">
        <v>41481</v>
      </c>
      <c r="C13" s="25">
        <v>41481.946122685185</v>
      </c>
      <c r="D13" s="26">
        <v>3</v>
      </c>
      <c r="E13" s="26" t="s">
        <v>56</v>
      </c>
      <c r="O13" s="71">
        <v>15</v>
      </c>
      <c r="P13" s="72">
        <v>-12</v>
      </c>
    </row>
    <row r="14" spans="1:22">
      <c r="A14">
        <v>12</v>
      </c>
      <c r="B14" s="24">
        <v>41481</v>
      </c>
      <c r="C14" s="25">
        <v>41481.95853009259</v>
      </c>
      <c r="D14" s="26">
        <v>12.5</v>
      </c>
      <c r="E14" s="26" t="s">
        <v>55</v>
      </c>
      <c r="N14" s="72">
        <v>12.5</v>
      </c>
    </row>
    <row r="15" spans="1:22">
      <c r="A15">
        <v>13</v>
      </c>
      <c r="B15" s="24">
        <v>41481</v>
      </c>
      <c r="C15" s="25">
        <v>41481.959131944444</v>
      </c>
      <c r="D15" s="26">
        <v>8.5</v>
      </c>
      <c r="E15" s="26" t="s">
        <v>56</v>
      </c>
      <c r="O15" s="71">
        <v>8.5</v>
      </c>
    </row>
    <row r="16" spans="1:22">
      <c r="A16">
        <v>14</v>
      </c>
      <c r="B16" s="24">
        <v>41481</v>
      </c>
      <c r="C16" s="25">
        <v>41481.968055555553</v>
      </c>
      <c r="D16" s="26">
        <v>6</v>
      </c>
      <c r="E16" s="26" t="s">
        <v>54</v>
      </c>
      <c r="Q16" s="73"/>
    </row>
    <row r="17" spans="1:17">
      <c r="A17">
        <v>15</v>
      </c>
      <c r="B17" s="24">
        <v>41481</v>
      </c>
      <c r="C17" s="25">
        <v>41481.968668981484</v>
      </c>
      <c r="D17" s="26">
        <v>3</v>
      </c>
      <c r="E17" s="26" t="s">
        <v>54</v>
      </c>
    </row>
    <row r="18" spans="1:17">
      <c r="A18">
        <v>16</v>
      </c>
      <c r="B18" s="24">
        <v>41481</v>
      </c>
      <c r="C18" s="25">
        <v>41481.968981481485</v>
      </c>
      <c r="D18" s="26">
        <v>3</v>
      </c>
      <c r="E18" s="26" t="s">
        <v>54</v>
      </c>
      <c r="Q18" s="73"/>
    </row>
    <row r="19" spans="1:17">
      <c r="A19">
        <v>17</v>
      </c>
      <c r="B19" s="24">
        <v>41481</v>
      </c>
      <c r="C19" s="25">
        <v>41481.979016203702</v>
      </c>
      <c r="D19" s="26">
        <v>6.8</v>
      </c>
      <c r="E19" s="26" t="s">
        <v>54</v>
      </c>
    </row>
    <row r="20" spans="1:17">
      <c r="A20">
        <v>18</v>
      </c>
      <c r="B20" s="24">
        <v>41481</v>
      </c>
      <c r="C20" s="25">
        <v>41481.97960648148</v>
      </c>
      <c r="D20" s="26">
        <v>17</v>
      </c>
      <c r="E20" s="26" t="s">
        <v>55</v>
      </c>
      <c r="F20" s="39"/>
      <c r="N20" s="72">
        <v>17</v>
      </c>
    </row>
    <row r="21" spans="1:17">
      <c r="A21">
        <v>19</v>
      </c>
      <c r="B21" s="24">
        <v>41481</v>
      </c>
      <c r="C21" s="25">
        <v>41481.97996527778</v>
      </c>
      <c r="D21" s="26">
        <v>10.199999999999999</v>
      </c>
      <c r="E21" s="26" t="s">
        <v>56</v>
      </c>
      <c r="F21" t="s">
        <v>45</v>
      </c>
      <c r="G21" s="61">
        <f>SUMPRODUCT(($B$3:$B$65000=B21)*$D$3:$D$65000)</f>
        <v>91.2</v>
      </c>
      <c r="H21" s="37">
        <f>SUMPRODUCT(($B$3:$B$65000=B21)*($E$3:$E$65000=Commande!$O$2)*$D$3:$D$65000)+SUMPRODUCT(($B$3:$B$65000=B21)*($E$3:$E$65000=Commande!$O$2)*$P$3:$P$65000)</f>
        <v>18.8</v>
      </c>
      <c r="I21" s="59">
        <f>SUMPRODUCT(($B$3:$B$65000=B21)*($E$3:$E$65000=Commande!$O$3)*$N$3:$N$65000)</f>
        <v>89.5</v>
      </c>
      <c r="J21" s="58">
        <f>SUMPRODUCT(($B$3:$B$65000=B21)*($E$3:$E$65000=Commande!$O$4)*$O$3:$O$65000)</f>
        <v>48.7</v>
      </c>
      <c r="O21" s="71">
        <v>10.199999999999999</v>
      </c>
    </row>
    <row r="22" spans="1:17">
      <c r="B22" s="24"/>
    </row>
    <row r="23" spans="1:17">
      <c r="B23" s="24"/>
    </row>
    <row r="24" spans="1:17">
      <c r="B24" s="24"/>
    </row>
    <row r="25" spans="1:17">
      <c r="B25" s="24"/>
    </row>
    <row r="26" spans="1:17">
      <c r="B26" s="24"/>
    </row>
    <row r="27" spans="1:17">
      <c r="B27" s="24"/>
    </row>
    <row r="28" spans="1:17">
      <c r="B28" s="24"/>
    </row>
    <row r="29" spans="1:17">
      <c r="B29" s="24"/>
      <c r="F29" s="26"/>
    </row>
    <row r="30" spans="1:17">
      <c r="B30" s="24"/>
    </row>
    <row r="31" spans="1:17">
      <c r="B31" s="24"/>
    </row>
  </sheetData>
  <mergeCells count="2">
    <mergeCell ref="L3:L5"/>
    <mergeCell ref="M3:M5"/>
  </mergeCells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0"/>
  <dimension ref="A1:V31"/>
  <sheetViews>
    <sheetView workbookViewId="0">
      <pane ySplit="5" topLeftCell="A6" activePane="bottomLeft" state="frozen"/>
      <selection pane="bottomLeft" activeCell="M25" sqref="M25:M26"/>
    </sheetView>
  </sheetViews>
  <sheetFormatPr baseColWidth="10" defaultRowHeight="15"/>
  <cols>
    <col min="1" max="1" width="8.140625" customWidth="1"/>
    <col min="3" max="3" width="11.42578125" style="25"/>
    <col min="4" max="5" width="11.42578125" style="26"/>
    <col min="6" max="6" width="16.5703125" customWidth="1"/>
    <col min="7" max="7" width="11.42578125" style="61"/>
    <col min="8" max="8" width="11.42578125" style="37"/>
    <col min="9" max="9" width="11.42578125" style="59"/>
    <col min="10" max="10" width="11.42578125" style="58"/>
    <col min="11" max="11" width="14" style="69" customWidth="1"/>
    <col min="12" max="12" width="14.140625" style="26" customWidth="1"/>
    <col min="13" max="13" width="16.140625" customWidth="1"/>
    <col min="14" max="14" width="14.5703125" customWidth="1"/>
  </cols>
  <sheetData>
    <row r="1" spans="1:22" ht="15" customHeight="1">
      <c r="A1" t="s">
        <v>43</v>
      </c>
      <c r="B1" t="s">
        <v>41</v>
      </c>
      <c r="C1" s="25" t="s">
        <v>42</v>
      </c>
      <c r="D1" s="26" t="s">
        <v>49</v>
      </c>
      <c r="E1" s="26" t="s">
        <v>57</v>
      </c>
      <c r="G1" s="60" t="s">
        <v>60</v>
      </c>
      <c r="H1" s="37" t="s">
        <v>58</v>
      </c>
      <c r="I1" s="59" t="s">
        <v>59</v>
      </c>
      <c r="J1" s="58" t="s">
        <v>56</v>
      </c>
      <c r="K1" s="70" t="s">
        <v>82</v>
      </c>
      <c r="L1" s="37" t="s">
        <v>46</v>
      </c>
      <c r="M1" s="64">
        <v>1014.9</v>
      </c>
      <c r="V1" s="24">
        <f ca="1">TODAY()</f>
        <v>41481</v>
      </c>
    </row>
    <row r="2" spans="1:22" ht="2.1" customHeight="1" thickBot="1">
      <c r="A2">
        <f>COUNT(A1,A65000)</f>
        <v>0</v>
      </c>
      <c r="F2" t="s">
        <v>45</v>
      </c>
    </row>
    <row r="3" spans="1:22" ht="15.75" thickTop="1">
      <c r="A3">
        <v>1</v>
      </c>
      <c r="B3" s="24">
        <v>41427</v>
      </c>
      <c r="C3" s="25">
        <v>41427.514131944445</v>
      </c>
      <c r="D3" s="26">
        <v>12.5</v>
      </c>
      <c r="E3" s="26" t="s">
        <v>56</v>
      </c>
      <c r="L3" s="132" t="s">
        <v>47</v>
      </c>
      <c r="M3" s="133">
        <f>SUMIF($E$3:$E$65000,Commande!$O$2,$D$3:$D$65000)+$M$1-SUM($K$3:$K$65000)</f>
        <v>1017.1999997138978</v>
      </c>
    </row>
    <row r="4" spans="1:22">
      <c r="A4">
        <v>2</v>
      </c>
      <c r="B4" s="24">
        <v>41427</v>
      </c>
      <c r="C4" s="25">
        <v>41427.532673611109</v>
      </c>
      <c r="D4" s="26">
        <v>15</v>
      </c>
      <c r="E4" s="26" t="s">
        <v>55</v>
      </c>
      <c r="L4" s="132"/>
      <c r="M4" s="134"/>
    </row>
    <row r="5" spans="1:22" ht="15.75" thickBot="1">
      <c r="A5">
        <v>3</v>
      </c>
      <c r="B5" s="24">
        <v>41427</v>
      </c>
      <c r="C5" s="25">
        <v>41427.533472222225</v>
      </c>
      <c r="D5" s="26">
        <v>4</v>
      </c>
      <c r="E5" s="26" t="s">
        <v>54</v>
      </c>
      <c r="L5" s="132"/>
      <c r="M5" s="135"/>
    </row>
    <row r="6" spans="1:22" ht="15.75" thickTop="1">
      <c r="A6">
        <v>4</v>
      </c>
      <c r="B6" s="24">
        <v>41427</v>
      </c>
      <c r="C6" s="25">
        <v>41427.998599537037</v>
      </c>
      <c r="D6" s="26">
        <v>16.399999618530273</v>
      </c>
      <c r="E6" s="26" t="s">
        <v>56</v>
      </c>
    </row>
    <row r="7" spans="1:22">
      <c r="A7">
        <v>5</v>
      </c>
      <c r="B7" s="24">
        <v>41427</v>
      </c>
      <c r="C7" s="25">
        <v>41428.000381944446</v>
      </c>
      <c r="D7" s="26">
        <v>15.5</v>
      </c>
      <c r="E7" s="26" t="s">
        <v>54</v>
      </c>
      <c r="F7" t="s">
        <v>45</v>
      </c>
      <c r="G7" s="61">
        <f>SUMPRODUCT(($B$3:$B$65000=B7)*$D$3:$D$65000)</f>
        <v>63.399999618530273</v>
      </c>
      <c r="H7" s="37">
        <f>SUMPRODUCT(($B$3:$B$65000=B7)*($E$3:$E$65000=Commande!$O$2)*$D$3:$D$65000)</f>
        <v>19.5</v>
      </c>
      <c r="I7" s="59">
        <f>SUMPRODUCT(($B$3:$B$65000=B7)*($E$3:$E$65000=Commande!$O$3)*$D$3:$D$65000)</f>
        <v>15</v>
      </c>
      <c r="J7" s="58">
        <f>SUMPRODUCT(($B$3:$B$65000=B7)*($E$3:$E$65000=Commande!$O$4)*$D$3:$D$65000)</f>
        <v>28.899999618530273</v>
      </c>
    </row>
    <row r="8" spans="1:22">
      <c r="A8">
        <v>6</v>
      </c>
      <c r="B8" s="24">
        <v>41433</v>
      </c>
      <c r="C8" s="25">
        <v>41433.999791666669</v>
      </c>
      <c r="D8" s="26">
        <v>9</v>
      </c>
      <c r="E8" s="26" t="s">
        <v>54</v>
      </c>
      <c r="F8" t="s">
        <v>45</v>
      </c>
      <c r="G8" s="61">
        <f>SUMPRODUCT(($B$3:$B$65000=B8)*$D$3:$D$65000)</f>
        <v>9</v>
      </c>
      <c r="H8" s="37">
        <f>SUMPRODUCT(($B$3:$B$65000=B8)*($E$3:$E$65000=Commande!$O$2)*$D$3:$D$65000)</f>
        <v>9</v>
      </c>
      <c r="I8" s="59">
        <f>SUMPRODUCT(($B$3:$B$65000=B8)*($E$3:$E$65000=Commande!$O$3)*$D$3:$D$65000)</f>
        <v>0</v>
      </c>
      <c r="J8" s="58">
        <f>SUMPRODUCT(($B$3:$B$65000=B8)*($E$3:$E$65000=Commande!$O$4)*$D$3:$D$65000)</f>
        <v>0</v>
      </c>
    </row>
    <row r="9" spans="1:22">
      <c r="A9">
        <v>7</v>
      </c>
      <c r="B9" s="24">
        <v>41436</v>
      </c>
      <c r="C9" s="25">
        <v>41436.512326388889</v>
      </c>
      <c r="D9" s="26">
        <v>45</v>
      </c>
      <c r="E9" s="26" t="s">
        <v>56</v>
      </c>
    </row>
    <row r="10" spans="1:22">
      <c r="A10">
        <v>8</v>
      </c>
      <c r="B10" s="24">
        <v>41436</v>
      </c>
      <c r="C10" s="25">
        <v>41436.514409722222</v>
      </c>
      <c r="D10" s="26">
        <v>67.5</v>
      </c>
      <c r="E10" s="26" t="s">
        <v>55</v>
      </c>
      <c r="F10" t="s">
        <v>45</v>
      </c>
      <c r="G10" s="61">
        <f>SUMPRODUCT(($B$3:$B$65000=B10)*$D$3:$D$65000)</f>
        <v>112.5</v>
      </c>
      <c r="H10" s="37">
        <f>SUMPRODUCT(($B$3:$B$65000=B10)*($E$3:$E$65000=Commande!$O$2)*$D$3:$D$65000)</f>
        <v>0</v>
      </c>
      <c r="I10" s="59">
        <f>SUMPRODUCT(($B$3:$B$65000=B10)*($E$3:$E$65000=Commande!$O$3)*$D$3:$D$65000)</f>
        <v>67.5</v>
      </c>
      <c r="J10" s="58">
        <f>SUMPRODUCT(($B$3:$B$65000=B10)*($E$3:$E$65000=Commande!$O$4)*$D$3:$D$65000)</f>
        <v>45</v>
      </c>
    </row>
    <row r="11" spans="1:22">
      <c r="A11">
        <v>9</v>
      </c>
      <c r="B11" s="24">
        <v>41443</v>
      </c>
      <c r="C11" s="25">
        <v>41441.540775462963</v>
      </c>
      <c r="D11" s="26">
        <v>7.4000000953674316</v>
      </c>
      <c r="E11" s="26" t="s">
        <v>54</v>
      </c>
      <c r="O11" s="26"/>
    </row>
    <row r="12" spans="1:22">
      <c r="A12">
        <v>10</v>
      </c>
      <c r="B12" s="24">
        <v>41443</v>
      </c>
      <c r="C12" s="25">
        <v>41443.457094907404</v>
      </c>
      <c r="D12" s="26">
        <v>4</v>
      </c>
      <c r="E12" s="26" t="s">
        <v>54</v>
      </c>
      <c r="F12" t="s">
        <v>45</v>
      </c>
      <c r="G12" s="61">
        <f>SUMPRODUCT(($B$3:$B$65000=B12)*$D$3:$D$65000)</f>
        <v>11.400000095367432</v>
      </c>
      <c r="H12" s="37">
        <f>SUMPRODUCT(($B$3:$B$65000=B12)*($E$3:$E$65000=Commande!$O$2)*$D$3:$D$65000)</f>
        <v>11.400000095367432</v>
      </c>
      <c r="I12" s="59">
        <f>SUMPRODUCT(($B$3:$B$65000=B12)*($E$3:$E$65000=Commande!$O$3)*$D$3:$D$65000)</f>
        <v>0</v>
      </c>
      <c r="J12" s="58">
        <f>SUMPRODUCT(($B$3:$B$65000=B12)*($E$3:$E$65000=Commande!$O$4)*$D$3:$D$65000)</f>
        <v>0</v>
      </c>
      <c r="K12" s="69">
        <v>50</v>
      </c>
    </row>
    <row r="13" spans="1:22">
      <c r="A13">
        <v>11</v>
      </c>
      <c r="B13" s="24">
        <v>41454</v>
      </c>
      <c r="C13" s="25">
        <v>41444.709247685183</v>
      </c>
      <c r="D13" s="26">
        <v>3</v>
      </c>
      <c r="E13" s="26" t="s">
        <v>54</v>
      </c>
    </row>
    <row r="14" spans="1:22">
      <c r="A14">
        <v>12</v>
      </c>
      <c r="B14" s="24">
        <v>41454</v>
      </c>
      <c r="C14" s="25">
        <v>41454.80190972222</v>
      </c>
      <c r="D14" s="26">
        <v>9.3999996185302734</v>
      </c>
      <c r="E14" s="26" t="s">
        <v>54</v>
      </c>
      <c r="F14" t="s">
        <v>45</v>
      </c>
      <c r="G14" s="61">
        <f>SUMPRODUCT(($B$3:$B$65000=B14)*$D$3:$D$65000)</f>
        <v>12.399999618530273</v>
      </c>
      <c r="H14" s="37">
        <f>SUMPRODUCT(($B$3:$B$65000=B14)*($E$3:$E$65000=Commande!$O$2)*$D$3:$D$65000)</f>
        <v>12.399999618530273</v>
      </c>
      <c r="I14" s="59">
        <f>SUMPRODUCT(($B$3:$B$65000=B14)*($E$3:$E$65000=Commande!$O$3)*$D$3:$D$65000)</f>
        <v>0</v>
      </c>
      <c r="J14" s="58">
        <f>SUMPRODUCT(($B$3:$B$65000=B14)*($E$3:$E$65000=Commande!$O$4)*$D$3:$D$65000)</f>
        <v>0</v>
      </c>
    </row>
    <row r="15" spans="1:22">
      <c r="B15" s="24"/>
      <c r="F15" s="65" t="s">
        <v>79</v>
      </c>
      <c r="G15" s="66">
        <f>SUM(G$3:G14)</f>
        <v>208.69999933242798</v>
      </c>
      <c r="H15" s="66">
        <f>SUM(H$3:H14)</f>
        <v>52.299999713897705</v>
      </c>
      <c r="I15" s="66">
        <f>SUM(I$3:I14)</f>
        <v>82.5</v>
      </c>
      <c r="J15" s="66">
        <f>SUM(J$3:J14)</f>
        <v>73.899999618530273</v>
      </c>
    </row>
    <row r="16" spans="1:22">
      <c r="B16" s="24"/>
    </row>
    <row r="17" spans="2:6">
      <c r="B17" s="24"/>
    </row>
    <row r="18" spans="2:6">
      <c r="B18" s="24"/>
    </row>
    <row r="19" spans="2:6">
      <c r="B19" s="24"/>
    </row>
    <row r="20" spans="2:6">
      <c r="B20" s="24"/>
      <c r="F20" s="39"/>
    </row>
    <row r="21" spans="2:6">
      <c r="B21" s="24"/>
    </row>
    <row r="22" spans="2:6">
      <c r="B22" s="24"/>
    </row>
    <row r="23" spans="2:6">
      <c r="B23" s="24"/>
    </row>
    <row r="24" spans="2:6">
      <c r="B24" s="24"/>
    </row>
    <row r="25" spans="2:6">
      <c r="B25" s="24"/>
    </row>
    <row r="26" spans="2:6">
      <c r="B26" s="24"/>
    </row>
    <row r="27" spans="2:6">
      <c r="B27" s="24"/>
    </row>
    <row r="28" spans="2:6">
      <c r="B28" s="24"/>
    </row>
    <row r="29" spans="2:6">
      <c r="B29" s="24"/>
      <c r="F29" s="26"/>
    </row>
    <row r="30" spans="2:6">
      <c r="B30" s="24"/>
    </row>
    <row r="31" spans="2:6">
      <c r="B31" s="24"/>
    </row>
  </sheetData>
  <mergeCells count="2">
    <mergeCell ref="L3:L5"/>
    <mergeCell ref="M3:M5"/>
  </mergeCells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V31"/>
  <sheetViews>
    <sheetView workbookViewId="0">
      <pane ySplit="5" topLeftCell="A6" activePane="bottomLeft" state="frozen"/>
      <selection pane="bottomLeft" activeCell="N21" sqref="N21"/>
    </sheetView>
  </sheetViews>
  <sheetFormatPr baseColWidth="10" defaultRowHeight="15"/>
  <cols>
    <col min="1" max="1" width="8.140625" customWidth="1"/>
    <col min="3" max="3" width="11.42578125" style="25"/>
    <col min="4" max="5" width="11.42578125" style="26"/>
    <col min="6" max="6" width="16.5703125" customWidth="1"/>
    <col min="7" max="7" width="11.42578125" style="61"/>
    <col min="8" max="8" width="11.42578125" style="37"/>
    <col min="9" max="9" width="11.42578125" style="57"/>
    <col min="10" max="10" width="11.42578125" style="58"/>
    <col min="11" max="11" width="13.42578125" style="69" customWidth="1"/>
    <col min="12" max="12" width="14.140625" style="26" customWidth="1"/>
    <col min="13" max="13" width="16.140625" customWidth="1"/>
    <col min="14" max="14" width="14.5703125" customWidth="1"/>
  </cols>
  <sheetData>
    <row r="1" spans="1:22" ht="15" customHeight="1">
      <c r="A1" t="s">
        <v>43</v>
      </c>
      <c r="B1" t="s">
        <v>41</v>
      </c>
      <c r="C1" s="25" t="s">
        <v>42</v>
      </c>
      <c r="D1" s="26" t="s">
        <v>49</v>
      </c>
      <c r="E1" s="26" t="s">
        <v>57</v>
      </c>
      <c r="G1" s="60" t="s">
        <v>60</v>
      </c>
      <c r="H1" s="37" t="s">
        <v>58</v>
      </c>
      <c r="I1" s="57" t="s">
        <v>59</v>
      </c>
      <c r="J1" s="58" t="s">
        <v>56</v>
      </c>
      <c r="K1" s="63" t="s">
        <v>82</v>
      </c>
      <c r="L1" s="37" t="s">
        <v>46</v>
      </c>
      <c r="M1" s="64">
        <v>1000</v>
      </c>
      <c r="V1" s="24">
        <f ca="1">TODAY()</f>
        <v>41481</v>
      </c>
    </row>
    <row r="2" spans="1:22" ht="2.1" customHeight="1" thickBot="1">
      <c r="A2">
        <f>COUNT(A1,A65000)</f>
        <v>0</v>
      </c>
      <c r="F2" t="s">
        <v>44</v>
      </c>
    </row>
    <row r="3" spans="1:22" ht="15.75" thickTop="1">
      <c r="A3">
        <v>1</v>
      </c>
      <c r="B3" s="24">
        <v>41407</v>
      </c>
      <c r="C3" s="25">
        <v>41407.954780092594</v>
      </c>
      <c r="D3" s="26">
        <v>6</v>
      </c>
      <c r="E3" s="26" t="s">
        <v>54</v>
      </c>
      <c r="L3" s="132" t="s">
        <v>47</v>
      </c>
      <c r="M3" s="133">
        <f>SUMIF($E$3:$E$65000,Commande!$O$2,$D$3:$D$65000)+$M$1-SUM($K$3:$K$65000)</f>
        <v>1014.8999991416931</v>
      </c>
    </row>
    <row r="4" spans="1:22">
      <c r="A4">
        <v>2</v>
      </c>
      <c r="B4" s="24">
        <v>41407</v>
      </c>
      <c r="C4" s="25">
        <v>41407.954780092594</v>
      </c>
      <c r="D4" s="26">
        <v>6</v>
      </c>
      <c r="E4" s="26" t="s">
        <v>54</v>
      </c>
      <c r="L4" s="132"/>
      <c r="M4" s="134"/>
    </row>
    <row r="5" spans="1:22" ht="15.75" thickBot="1">
      <c r="A5">
        <v>3</v>
      </c>
      <c r="B5" s="24">
        <v>41407</v>
      </c>
      <c r="C5" s="25">
        <v>41408.515069444446</v>
      </c>
      <c r="D5" s="26">
        <v>8.1000003814697266</v>
      </c>
      <c r="E5" s="26" t="s">
        <v>54</v>
      </c>
      <c r="L5" s="132"/>
      <c r="M5" s="135"/>
    </row>
    <row r="6" spans="1:22" ht="15.75" thickTop="1">
      <c r="A6">
        <v>4</v>
      </c>
      <c r="B6" s="24">
        <v>41407</v>
      </c>
      <c r="C6" s="25">
        <v>41408.515428240738</v>
      </c>
      <c r="D6" s="26">
        <v>6</v>
      </c>
      <c r="E6" s="26" t="s">
        <v>54</v>
      </c>
    </row>
    <row r="7" spans="1:22">
      <c r="A7">
        <v>5</v>
      </c>
      <c r="B7" s="24">
        <v>41407</v>
      </c>
      <c r="C7" s="25">
        <v>41408.517141203702</v>
      </c>
      <c r="D7" s="26">
        <v>18</v>
      </c>
      <c r="E7" s="26" t="s">
        <v>56</v>
      </c>
    </row>
    <row r="8" spans="1:22">
      <c r="A8">
        <v>6</v>
      </c>
      <c r="B8" s="24">
        <v>41407</v>
      </c>
      <c r="C8" s="25">
        <v>41408.517511574071</v>
      </c>
      <c r="D8" s="26">
        <v>7.4000000953674316</v>
      </c>
      <c r="E8" s="26" t="s">
        <v>54</v>
      </c>
    </row>
    <row r="9" spans="1:22">
      <c r="A9">
        <v>7</v>
      </c>
      <c r="B9" s="24">
        <v>41407</v>
      </c>
      <c r="C9" s="25">
        <v>41408.522361111114</v>
      </c>
      <c r="D9" s="26">
        <v>28.799999237060547</v>
      </c>
      <c r="E9" s="26" t="s">
        <v>55</v>
      </c>
    </row>
    <row r="10" spans="1:22">
      <c r="A10">
        <v>8</v>
      </c>
      <c r="B10" s="24">
        <v>41407</v>
      </c>
      <c r="C10" s="25">
        <v>41408.523379629631</v>
      </c>
      <c r="D10" s="26">
        <v>15</v>
      </c>
      <c r="E10" s="26" t="s">
        <v>54</v>
      </c>
      <c r="F10" t="s">
        <v>45</v>
      </c>
      <c r="G10" s="61">
        <f>SUMPRODUCT(($B$3:$B$65000=B10)*$D$3:$D$65000)</f>
        <v>95.299999713897705</v>
      </c>
      <c r="H10" s="37">
        <f>SUMPRODUCT(($B$3:$B$65000=B10)*($E$3:$E$65000=Commande!$O$2)*$D$3:$D$65000)</f>
        <v>48.500000476837158</v>
      </c>
      <c r="I10" s="57">
        <f>SUMPRODUCT(($B$3:$B$65000=B10)*($E$3:$E$65000=Commande!$O$3)*$D$3:$D$65000)</f>
        <v>28.799999237060547</v>
      </c>
      <c r="J10" s="58">
        <f>SUMPRODUCT(($B$3:$B$65000=B10)*($E$3:$E$65000=Commande!$O$4)*$D$3:$D$65000)</f>
        <v>18</v>
      </c>
    </row>
    <row r="11" spans="1:22">
      <c r="A11">
        <v>9</v>
      </c>
      <c r="B11" s="24">
        <v>41418</v>
      </c>
      <c r="C11" s="25">
        <v>41418.827604166669</v>
      </c>
      <c r="D11" s="26">
        <v>11.399999618530273</v>
      </c>
      <c r="E11" s="26" t="s">
        <v>54</v>
      </c>
      <c r="O11" s="26"/>
    </row>
    <row r="12" spans="1:22">
      <c r="A12">
        <v>10</v>
      </c>
      <c r="B12" s="24">
        <v>41418</v>
      </c>
      <c r="C12" s="25">
        <v>41418.832546296297</v>
      </c>
      <c r="D12" s="26">
        <v>12.399999618530273</v>
      </c>
      <c r="E12" s="26" t="s">
        <v>54</v>
      </c>
    </row>
    <row r="13" spans="1:22">
      <c r="A13">
        <v>11</v>
      </c>
      <c r="B13" s="24">
        <v>41418</v>
      </c>
      <c r="C13" s="25">
        <v>41418.837372685186</v>
      </c>
      <c r="D13" s="26">
        <v>7</v>
      </c>
      <c r="E13" s="26" t="s">
        <v>54</v>
      </c>
    </row>
    <row r="14" spans="1:22">
      <c r="A14">
        <v>12</v>
      </c>
      <c r="B14" s="24">
        <v>41418</v>
      </c>
      <c r="C14" s="25">
        <v>41418.839826388888</v>
      </c>
      <c r="D14" s="26">
        <v>9.3999996185302734</v>
      </c>
      <c r="E14" s="26" t="s">
        <v>54</v>
      </c>
    </row>
    <row r="15" spans="1:22">
      <c r="A15">
        <v>13</v>
      </c>
      <c r="B15" s="24">
        <v>41418</v>
      </c>
      <c r="C15" s="25">
        <v>41418.984629629631</v>
      </c>
      <c r="D15" s="26">
        <v>3</v>
      </c>
      <c r="E15" s="26" t="s">
        <v>54</v>
      </c>
      <c r="F15" t="s">
        <v>45</v>
      </c>
      <c r="G15" s="61">
        <f>SUMPRODUCT(($B$3:$B$65000=B15)*$D$3:$D$65000)</f>
        <v>43.19999885559082</v>
      </c>
      <c r="H15" s="37">
        <f>SUMPRODUCT(($B$3:$B$65000=B15)*($E$3:$E$65000=Commande!$O$2)*$D$3:$D$65000)</f>
        <v>43.19999885559082</v>
      </c>
      <c r="I15" s="57">
        <f>SUMPRODUCT(($B$3:$B$65000=B15)*($E$3:$E$65000=Commande!$O$3)*$D$3:$D$65000)</f>
        <v>0</v>
      </c>
      <c r="J15" s="58">
        <f>SUMPRODUCT(($B$3:$B$65000=B15)*($E$3:$E$65000=Commande!$O$4)*$D$3:$D$65000)</f>
        <v>0</v>
      </c>
    </row>
    <row r="16" spans="1:22">
      <c r="A16">
        <v>14</v>
      </c>
      <c r="B16" s="24">
        <v>41419</v>
      </c>
      <c r="C16" s="25">
        <v>41419.638645833336</v>
      </c>
      <c r="D16" s="26">
        <v>15</v>
      </c>
      <c r="E16" s="26" t="s">
        <v>55</v>
      </c>
    </row>
    <row r="17" spans="1:11">
      <c r="A17">
        <v>15</v>
      </c>
      <c r="B17" s="24">
        <v>41419</v>
      </c>
      <c r="C17" s="25">
        <v>41419.638645833336</v>
      </c>
      <c r="D17" s="26">
        <v>72</v>
      </c>
      <c r="E17" s="26" t="s">
        <v>56</v>
      </c>
    </row>
    <row r="18" spans="1:11">
      <c r="A18">
        <v>16</v>
      </c>
      <c r="B18" s="24">
        <v>41419</v>
      </c>
      <c r="C18" s="25">
        <v>41419.638645833336</v>
      </c>
      <c r="D18" s="26">
        <v>6.8000001907348633</v>
      </c>
      <c r="E18" s="26" t="s">
        <v>54</v>
      </c>
      <c r="F18" t="s">
        <v>45</v>
      </c>
      <c r="G18" s="61">
        <f>SUMPRODUCT(($B$3:$B$65000=B18)*$D$3:$D$65000)</f>
        <v>93.800000190734863</v>
      </c>
      <c r="H18" s="37">
        <f>SUMPRODUCT(($B$3:$B$65000=B18)*($E$3:$E$65000=Commande!$O$2)*$D$3:$D$65000)</f>
        <v>6.8000001907348633</v>
      </c>
      <c r="I18" s="57">
        <f>SUMPRODUCT(($B$3:$B$65000=B18)*($E$3:$E$65000=Commande!$O$3)*$D$3:$D$65000)</f>
        <v>15</v>
      </c>
      <c r="J18" s="58">
        <f>SUMPRODUCT(($B$3:$B$65000=B18)*($E$3:$E$65000=Commande!$O$4)*$D$3:$D$65000)</f>
        <v>72</v>
      </c>
      <c r="K18" s="69">
        <v>100</v>
      </c>
    </row>
    <row r="19" spans="1:11">
      <c r="A19">
        <v>17</v>
      </c>
      <c r="B19" s="24">
        <v>41422</v>
      </c>
      <c r="C19" s="25">
        <v>41422.501493055555</v>
      </c>
      <c r="D19" s="26">
        <v>16.399999618530273</v>
      </c>
      <c r="E19" s="26" t="s">
        <v>54</v>
      </c>
    </row>
    <row r="20" spans="1:11">
      <c r="A20">
        <v>18</v>
      </c>
      <c r="B20" s="24">
        <v>41422</v>
      </c>
      <c r="C20" s="25">
        <v>41422.504895833335</v>
      </c>
      <c r="D20" s="26">
        <v>7.4000000953674316</v>
      </c>
      <c r="E20" s="26" t="s">
        <v>56</v>
      </c>
      <c r="F20" s="39" t="s">
        <v>45</v>
      </c>
      <c r="G20" s="61">
        <f>SUMPRODUCT(($B$3:$B$65000=B20)*$D$3:$D$65000)</f>
        <v>23.799999713897705</v>
      </c>
      <c r="H20" s="37">
        <f>SUMPRODUCT(($B$3:$B$65000=B20)*($E$3:$E$65000=Commande!$O$2)*$D$3:$D$65000)</f>
        <v>16.399999618530273</v>
      </c>
      <c r="I20" s="57">
        <f>SUMPRODUCT(($B$3:$B$65000=B20)*($E$3:$E$65000=Commande!$O$3)*$D$3:$D$65000)</f>
        <v>0</v>
      </c>
      <c r="J20" s="58">
        <f>SUMPRODUCT(($B$3:$B$65000=B20)*($E$3:$E$65000=Commande!$O$4)*$D$3:$D$65000)</f>
        <v>7.4000000953674316</v>
      </c>
    </row>
    <row r="21" spans="1:11">
      <c r="B21" s="24"/>
      <c r="F21" s="67" t="s">
        <v>79</v>
      </c>
      <c r="G21" s="68">
        <f>SUM($G$3:G20)</f>
        <v>256.09999847412109</v>
      </c>
      <c r="H21" s="68">
        <f>SUM($H$3:H20)</f>
        <v>114.89999914169312</v>
      </c>
      <c r="I21" s="68">
        <f>SUM($I$3:I20)</f>
        <v>43.799999237060547</v>
      </c>
      <c r="J21" s="68">
        <f>SUM($J$3:J20)</f>
        <v>97.400000095367432</v>
      </c>
    </row>
    <row r="22" spans="1:11">
      <c r="B22" s="24"/>
    </row>
    <row r="23" spans="1:11">
      <c r="B23" s="24"/>
    </row>
    <row r="24" spans="1:11">
      <c r="B24" s="24"/>
    </row>
    <row r="25" spans="1:11">
      <c r="B25" s="24"/>
    </row>
    <row r="26" spans="1:11">
      <c r="B26" s="24"/>
    </row>
    <row r="27" spans="1:11">
      <c r="B27" s="24"/>
    </row>
    <row r="28" spans="1:11">
      <c r="B28" s="24"/>
    </row>
    <row r="29" spans="1:11">
      <c r="B29" s="24"/>
      <c r="F29" s="26"/>
    </row>
    <row r="30" spans="1:11">
      <c r="B30" s="24"/>
    </row>
    <row r="31" spans="1:11">
      <c r="B31" s="24"/>
    </row>
  </sheetData>
  <mergeCells count="2">
    <mergeCell ref="L3:L5"/>
    <mergeCell ref="M3:M5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3</vt:i4>
      </vt:variant>
    </vt:vector>
  </HeadingPairs>
  <TitlesOfParts>
    <vt:vector size="10" baseType="lpstr">
      <vt:lpstr>Commande</vt:lpstr>
      <vt:lpstr>Quantité</vt:lpstr>
      <vt:lpstr>Articles</vt:lpstr>
      <vt:lpstr>Reçu</vt:lpstr>
      <vt:lpstr>Caisse</vt:lpstr>
      <vt:lpstr>Caisse_6</vt:lpstr>
      <vt:lpstr>Caisse_5</vt:lpstr>
      <vt:lpstr>épicerie</vt:lpstr>
      <vt:lpstr>Moyen_paiement</vt:lpstr>
      <vt:lpstr>Reçu!Zone_d_impression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</dc:creator>
  <cp:lastModifiedBy>Henri</cp:lastModifiedBy>
  <cp:lastPrinted>2013-07-26T21:31:12Z</cp:lastPrinted>
  <dcterms:created xsi:type="dcterms:W3CDTF">2009-07-12T14:21:39Z</dcterms:created>
  <dcterms:modified xsi:type="dcterms:W3CDTF">2013-07-26T21:31:54Z</dcterms:modified>
</cp:coreProperties>
</file>