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" l="1"/>
  <c r="B45" i="1"/>
  <c r="D42" i="1"/>
  <c r="C42" i="1"/>
  <c r="E41" i="1"/>
  <c r="E42" i="1" s="1"/>
  <c r="D41" i="1"/>
  <c r="C41" i="1"/>
  <c r="B41" i="1"/>
  <c r="B42" i="1" s="1"/>
  <c r="C40" i="1"/>
  <c r="B40" i="1"/>
  <c r="E39" i="1"/>
  <c r="E40" i="1" s="1"/>
  <c r="D39" i="1"/>
  <c r="D40" i="1" s="1"/>
  <c r="B32" i="1"/>
  <c r="B44" i="1" s="1"/>
  <c r="D31" i="1"/>
  <c r="E27" i="1"/>
  <c r="D27" i="1"/>
  <c r="C27" i="1"/>
  <c r="B27" i="1"/>
  <c r="E24" i="1"/>
  <c r="D24" i="1"/>
  <c r="C24" i="1"/>
  <c r="B24" i="1"/>
  <c r="E21" i="1"/>
  <c r="D21" i="1"/>
  <c r="C21" i="1"/>
  <c r="B21" i="1"/>
  <c r="B22" i="1" s="1"/>
  <c r="B33" i="1" l="1"/>
  <c r="B34" i="1" s="1"/>
  <c r="B47" i="1" l="1"/>
  <c r="B35" i="1"/>
</calcChain>
</file>

<file path=xl/sharedStrings.xml><?xml version="1.0" encoding="utf-8"?>
<sst xmlns="http://schemas.openxmlformats.org/spreadsheetml/2006/main" count="32" uniqueCount="30">
  <si>
    <t xml:space="preserve">Achat le </t>
  </si>
  <si>
    <t xml:space="preserve">Au prix de </t>
  </si>
  <si>
    <t>Frais de dossier</t>
  </si>
  <si>
    <t>Total</t>
  </si>
  <si>
    <t>Durée de la clause de rachat</t>
  </si>
  <si>
    <t>Revente max le</t>
  </si>
  <si>
    <t>Revente réelle le</t>
  </si>
  <si>
    <t>Marge</t>
  </si>
  <si>
    <t>Compte séquestre (prépayé)</t>
  </si>
  <si>
    <t>Nombre de jours conservés</t>
  </si>
  <si>
    <t>IDOC perçues pendant la période</t>
  </si>
  <si>
    <t>IDOC perçues + marge</t>
  </si>
  <si>
    <t>Rentabilité brute</t>
  </si>
  <si>
    <t>Condition de prêt :</t>
  </si>
  <si>
    <t>Taux</t>
  </si>
  <si>
    <t>Montant du prêt</t>
  </si>
  <si>
    <t>Pourcentage prêt</t>
  </si>
  <si>
    <t>Montant de l'apport</t>
  </si>
  <si>
    <t>Pourcentage apport</t>
  </si>
  <si>
    <t>Frais de PPD</t>
  </si>
  <si>
    <t>Intérêts payés sur la période</t>
  </si>
  <si>
    <t>Frais de dossier payé</t>
  </si>
  <si>
    <t>PPD payé</t>
  </si>
  <si>
    <t>Rentabilité nette</t>
  </si>
  <si>
    <t>Revente partielle le</t>
  </si>
  <si>
    <t>Au prix de</t>
  </si>
  <si>
    <t>Loyer</t>
  </si>
  <si>
    <t>Loyer versée par mois</t>
  </si>
  <si>
    <t>Loyer pris sur compte séquestre</t>
  </si>
  <si>
    <t>Apport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</si>
</sst>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0.0%"/>
    <numFmt numFmtId="166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Font="1" applyBorder="1"/>
    <xf numFmtId="14" fontId="0" fillId="0" borderId="1" xfId="0" applyNumberFormat="1" applyFill="1" applyBorder="1"/>
    <xf numFmtId="164" fontId="0" fillId="0" borderId="1" xfId="0" applyNumberFormat="1" applyFont="1" applyFill="1" applyBorder="1"/>
    <xf numFmtId="0" fontId="0" fillId="0" borderId="1" xfId="0" applyNumberFormat="1" applyFont="1" applyFill="1" applyBorder="1"/>
    <xf numFmtId="0" fontId="0" fillId="2" borderId="1" xfId="0" applyFont="1" applyFill="1" applyBorder="1"/>
    <xf numFmtId="164" fontId="0" fillId="2" borderId="1" xfId="0" applyNumberFormat="1" applyFont="1" applyFill="1" applyBorder="1"/>
    <xf numFmtId="0" fontId="0" fillId="0" borderId="1" xfId="0" applyFont="1" applyFill="1" applyBorder="1"/>
    <xf numFmtId="164" fontId="0" fillId="0" borderId="1" xfId="0" applyNumberFormat="1" applyFill="1" applyBorder="1"/>
    <xf numFmtId="164" fontId="0" fillId="0" borderId="1" xfId="0" applyNumberFormat="1" applyFill="1" applyBorder="1" applyAlignment="1"/>
    <xf numFmtId="3" fontId="0" fillId="2" borderId="1" xfId="0" applyNumberFormat="1" applyFill="1" applyBorder="1"/>
    <xf numFmtId="164" fontId="0" fillId="2" borderId="1" xfId="0" applyNumberFormat="1" applyFill="1" applyBorder="1"/>
    <xf numFmtId="10" fontId="2" fillId="2" borderId="1" xfId="1" applyNumberFormat="1" applyFont="1" applyFill="1" applyBorder="1"/>
    <xf numFmtId="164" fontId="2" fillId="2" borderId="1" xfId="0" applyNumberFormat="1" applyFont="1" applyFill="1" applyBorder="1"/>
    <xf numFmtId="165" fontId="0" fillId="0" borderId="1" xfId="1" applyNumberFormat="1" applyFont="1" applyFill="1" applyBorder="1"/>
    <xf numFmtId="9" fontId="0" fillId="0" borderId="1" xfId="1" applyFont="1" applyFill="1" applyBorder="1"/>
    <xf numFmtId="10" fontId="0" fillId="0" borderId="1" xfId="0" applyNumberFormat="1" applyFill="1" applyBorder="1"/>
    <xf numFmtId="166" fontId="0" fillId="0" borderId="1" xfId="0" applyNumberFormat="1" applyFill="1" applyBorder="1"/>
    <xf numFmtId="10" fontId="2" fillId="0" borderId="1" xfId="0" applyNumberFormat="1" applyFont="1" applyFill="1" applyBorder="1"/>
    <xf numFmtId="0" fontId="0" fillId="0" borderId="1" xfId="0" applyBorder="1"/>
    <xf numFmtId="0" fontId="0" fillId="0" borderId="2" xfId="0" applyBorder="1"/>
  </cellXfs>
  <cellStyles count="2">
    <cellStyle name="Normal" xfId="0" builtinId="0"/>
    <cellStyle name="Pourcentage" xfId="1" builtinId="5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E52"/>
  <sheetViews>
    <sheetView tabSelected="1" topLeftCell="A4" workbookViewId="0">
      <selection activeCell="T38" sqref="T38"/>
    </sheetView>
  </sheetViews>
  <sheetFormatPr baseColWidth="10" defaultColWidth="9.140625" defaultRowHeight="15" x14ac:dyDescent="0.25"/>
  <cols>
    <col min="1" max="1" width="31.140625" bestFit="1" customWidth="1"/>
    <col min="2" max="5" width="11.42578125" bestFit="1" customWidth="1"/>
  </cols>
  <sheetData>
    <row r="19" spans="1:5" x14ac:dyDescent="0.25">
      <c r="A19" s="1" t="s">
        <v>0</v>
      </c>
      <c r="B19" s="2">
        <v>42748</v>
      </c>
      <c r="C19" s="2">
        <v>42879</v>
      </c>
      <c r="D19" s="2">
        <v>42853</v>
      </c>
      <c r="E19" s="2">
        <v>42884</v>
      </c>
    </row>
    <row r="20" spans="1:5" x14ac:dyDescent="0.25">
      <c r="A20" s="1" t="s">
        <v>1</v>
      </c>
      <c r="B20" s="3">
        <v>101600</v>
      </c>
      <c r="C20" s="3">
        <v>195000</v>
      </c>
      <c r="D20" s="3">
        <v>110000</v>
      </c>
      <c r="E20" s="3">
        <v>490000</v>
      </c>
    </row>
    <row r="21" spans="1:5" x14ac:dyDescent="0.25">
      <c r="A21" s="1" t="s">
        <v>2</v>
      </c>
      <c r="B21" s="3">
        <f>B39*B38*1.2</f>
        <v>840</v>
      </c>
      <c r="C21" s="3">
        <f>C39*C38*1.2</f>
        <v>1632</v>
      </c>
      <c r="D21" s="3">
        <f t="shared" ref="D21:E21" si="0">D39*D38*1.2</f>
        <v>924</v>
      </c>
      <c r="E21" s="3">
        <f t="shared" si="0"/>
        <v>4116</v>
      </c>
    </row>
    <row r="22" spans="1:5" x14ac:dyDescent="0.25">
      <c r="A22" s="1" t="s">
        <v>3</v>
      </c>
      <c r="B22" s="3">
        <f>SUM(B20:B21)</f>
        <v>102440</v>
      </c>
      <c r="C22" s="3"/>
      <c r="D22" s="3"/>
      <c r="E22" s="3"/>
    </row>
    <row r="23" spans="1:5" x14ac:dyDescent="0.25">
      <c r="A23" s="1" t="s">
        <v>4</v>
      </c>
      <c r="B23" s="4">
        <v>12</v>
      </c>
      <c r="C23" s="4">
        <v>24</v>
      </c>
      <c r="D23" s="4">
        <v>12</v>
      </c>
      <c r="E23" s="4">
        <v>12</v>
      </c>
    </row>
    <row r="24" spans="1:5" x14ac:dyDescent="0.25">
      <c r="A24" s="1" t="s">
        <v>5</v>
      </c>
      <c r="B24" s="2">
        <f>EDATE(B19,+B23)</f>
        <v>43113</v>
      </c>
      <c r="C24" s="2">
        <f t="shared" ref="C24:E24" si="1">EDATE(C19,+C23)</f>
        <v>43609</v>
      </c>
      <c r="D24" s="2">
        <f t="shared" si="1"/>
        <v>43218</v>
      </c>
      <c r="E24" s="2">
        <f t="shared" si="1"/>
        <v>43249</v>
      </c>
    </row>
    <row r="25" spans="1:5" x14ac:dyDescent="0.25">
      <c r="A25" s="1" t="s">
        <v>6</v>
      </c>
      <c r="B25" s="2">
        <v>42874</v>
      </c>
      <c r="C25" s="2"/>
      <c r="D25" s="2"/>
      <c r="E25" s="2"/>
    </row>
    <row r="26" spans="1:5" x14ac:dyDescent="0.25">
      <c r="A26" s="1" t="s">
        <v>1</v>
      </c>
      <c r="B26" s="3">
        <v>106000</v>
      </c>
      <c r="C26" s="3">
        <v>195000</v>
      </c>
      <c r="D26" s="3">
        <v>116600</v>
      </c>
      <c r="E26" s="3">
        <v>539000</v>
      </c>
    </row>
    <row r="27" spans="1:5" x14ac:dyDescent="0.25">
      <c r="A27" s="5" t="s">
        <v>7</v>
      </c>
      <c r="B27" s="6">
        <f>B26-B20</f>
        <v>4400</v>
      </c>
      <c r="C27" s="6">
        <f>C26-C20</f>
        <v>0</v>
      </c>
      <c r="D27" s="6">
        <f>D26-D20</f>
        <v>6600</v>
      </c>
      <c r="E27" s="6">
        <f>E26-E20</f>
        <v>49000</v>
      </c>
    </row>
    <row r="28" spans="1:5" x14ac:dyDescent="0.25">
      <c r="A28" s="1" t="s">
        <v>26</v>
      </c>
      <c r="B28" s="3">
        <v>1000</v>
      </c>
      <c r="C28" s="3">
        <v>1950</v>
      </c>
      <c r="D28" s="3">
        <v>1100</v>
      </c>
      <c r="E28" s="3">
        <v>3675</v>
      </c>
    </row>
    <row r="29" spans="1:5" x14ac:dyDescent="0.25">
      <c r="A29" s="7" t="s">
        <v>27</v>
      </c>
      <c r="B29" s="8">
        <v>0</v>
      </c>
      <c r="C29" s="8">
        <v>0</v>
      </c>
      <c r="D29" s="8">
        <v>0</v>
      </c>
      <c r="E29" s="8">
        <v>0</v>
      </c>
    </row>
    <row r="30" spans="1:5" x14ac:dyDescent="0.25">
      <c r="A30" s="7" t="s">
        <v>28</v>
      </c>
      <c r="B30" s="8"/>
      <c r="C30" s="8"/>
      <c r="D30" s="8">
        <v>0</v>
      </c>
      <c r="E30" s="8">
        <v>0</v>
      </c>
    </row>
    <row r="31" spans="1:5" x14ac:dyDescent="0.25">
      <c r="A31" s="7" t="s">
        <v>8</v>
      </c>
      <c r="B31" s="8">
        <v>5000</v>
      </c>
      <c r="C31" s="8">
        <v>23400</v>
      </c>
      <c r="D31" s="9">
        <f>D28*12</f>
        <v>13200</v>
      </c>
      <c r="E31" s="8">
        <v>44100</v>
      </c>
    </row>
    <row r="32" spans="1:5" x14ac:dyDescent="0.25">
      <c r="A32" s="5" t="s">
        <v>9</v>
      </c>
      <c r="B32" s="10">
        <f>DATEDIF(B19,B25,"d")</f>
        <v>126</v>
      </c>
      <c r="C32" s="11"/>
      <c r="D32" s="11"/>
      <c r="E32" s="11"/>
    </row>
    <row r="33" spans="1:5" x14ac:dyDescent="0.25">
      <c r="A33" s="5" t="s">
        <v>10</v>
      </c>
      <c r="B33" s="10">
        <f>(B28/30)*B32</f>
        <v>4200</v>
      </c>
      <c r="C33" s="11"/>
      <c r="D33" s="11"/>
      <c r="E33" s="11"/>
    </row>
    <row r="34" spans="1:5" x14ac:dyDescent="0.25">
      <c r="A34" s="5" t="s">
        <v>11</v>
      </c>
      <c r="B34" s="10">
        <f>B33+B27</f>
        <v>8600</v>
      </c>
      <c r="C34" s="11"/>
      <c r="D34" s="11"/>
      <c r="E34" s="11"/>
    </row>
    <row r="35" spans="1:5" x14ac:dyDescent="0.25">
      <c r="A35" s="5" t="s">
        <v>12</v>
      </c>
      <c r="B35" s="12">
        <f>(B34/B32)*365/B20</f>
        <v>0.2452037245344332</v>
      </c>
      <c r="C35" s="13"/>
      <c r="D35" s="13"/>
      <c r="E35" s="13"/>
    </row>
    <row r="36" spans="1:5" x14ac:dyDescent="0.25">
      <c r="A36" s="7" t="s">
        <v>13</v>
      </c>
      <c r="B36" s="8"/>
      <c r="C36" s="8"/>
      <c r="D36" s="8"/>
      <c r="E36" s="8"/>
    </row>
    <row r="37" spans="1:5" x14ac:dyDescent="0.25">
      <c r="A37" s="7" t="s">
        <v>14</v>
      </c>
      <c r="B37" s="14">
        <v>2.5000000000000001E-2</v>
      </c>
      <c r="C37" s="14">
        <v>2.5000000000000001E-2</v>
      </c>
      <c r="D37" s="14">
        <v>2.5000000000000001E-2</v>
      </c>
      <c r="E37" s="14">
        <v>2.5000000000000001E-2</v>
      </c>
    </row>
    <row r="38" spans="1:5" x14ac:dyDescent="0.25">
      <c r="A38" s="7" t="s">
        <v>2</v>
      </c>
      <c r="B38" s="15">
        <v>0.01</v>
      </c>
      <c r="C38" s="15">
        <v>0.01</v>
      </c>
      <c r="D38" s="15">
        <v>0.01</v>
      </c>
      <c r="E38" s="15">
        <v>0.01</v>
      </c>
    </row>
    <row r="39" spans="1:5" x14ac:dyDescent="0.25">
      <c r="A39" s="7" t="s">
        <v>15</v>
      </c>
      <c r="B39" s="8">
        <v>70000</v>
      </c>
      <c r="C39" s="8">
        <v>136000</v>
      </c>
      <c r="D39" s="8">
        <f>D20*70/100</f>
        <v>77000</v>
      </c>
      <c r="E39" s="8">
        <f>E20*70/100</f>
        <v>343000</v>
      </c>
    </row>
    <row r="40" spans="1:5" x14ac:dyDescent="0.25">
      <c r="A40" s="7" t="s">
        <v>16</v>
      </c>
      <c r="B40" s="16">
        <f>B39/B20</f>
        <v>0.6889763779527559</v>
      </c>
      <c r="C40" s="16">
        <f>C39/C20</f>
        <v>0.6974358974358974</v>
      </c>
      <c r="D40" s="16">
        <f>D39/D20</f>
        <v>0.7</v>
      </c>
      <c r="E40" s="16">
        <f>E39/E20</f>
        <v>0.7</v>
      </c>
    </row>
    <row r="41" spans="1:5" x14ac:dyDescent="0.25">
      <c r="A41" s="7" t="s">
        <v>17</v>
      </c>
      <c r="B41" s="8">
        <f>B20-B39</f>
        <v>31600</v>
      </c>
      <c r="C41" s="8">
        <f>C20-C39</f>
        <v>59000</v>
      </c>
      <c r="D41" s="8">
        <f>D20-D39</f>
        <v>33000</v>
      </c>
      <c r="E41" s="8">
        <f>E20-E39</f>
        <v>147000</v>
      </c>
    </row>
    <row r="42" spans="1:5" x14ac:dyDescent="0.25">
      <c r="A42" s="7" t="s">
        <v>18</v>
      </c>
      <c r="B42" s="16">
        <f>B41/B20</f>
        <v>0.3110236220472441</v>
      </c>
      <c r="C42" s="16">
        <f>C41/C20</f>
        <v>0.30256410256410254</v>
      </c>
      <c r="D42" s="16">
        <f>D41/D20</f>
        <v>0.3</v>
      </c>
      <c r="E42" s="16">
        <f>E41/E20</f>
        <v>0.3</v>
      </c>
    </row>
    <row r="43" spans="1:5" x14ac:dyDescent="0.25">
      <c r="A43" s="7" t="s">
        <v>19</v>
      </c>
      <c r="B43" s="16">
        <v>1.4999999999999999E-2</v>
      </c>
      <c r="C43" s="16"/>
      <c r="D43" s="16"/>
      <c r="E43" s="16"/>
    </row>
    <row r="44" spans="1:5" x14ac:dyDescent="0.25">
      <c r="A44" s="7" t="s">
        <v>20</v>
      </c>
      <c r="B44" s="17">
        <f>(B39*B37)*B32/365</f>
        <v>604.10958904109589</v>
      </c>
      <c r="C44" s="16"/>
      <c r="D44" s="16"/>
      <c r="E44" s="16"/>
    </row>
    <row r="45" spans="1:5" x14ac:dyDescent="0.25">
      <c r="A45" s="7" t="s">
        <v>21</v>
      </c>
      <c r="B45" s="17">
        <f>B39*B38</f>
        <v>700</v>
      </c>
      <c r="C45" s="16"/>
      <c r="D45" s="16"/>
      <c r="E45" s="16"/>
    </row>
    <row r="46" spans="1:5" x14ac:dyDescent="0.25">
      <c r="A46" s="7" t="s">
        <v>22</v>
      </c>
      <c r="B46" s="17">
        <f>B39*B43</f>
        <v>1050</v>
      </c>
      <c r="C46" s="16"/>
      <c r="D46" s="16"/>
      <c r="E46" s="16"/>
    </row>
    <row r="47" spans="1:5" x14ac:dyDescent="0.25">
      <c r="A47" s="7" t="s">
        <v>23</v>
      </c>
      <c r="B47" s="18">
        <f>((B34-(B44+B45+B46))/B32)*365/B20</f>
        <v>0.17808320834895638</v>
      </c>
      <c r="C47" s="8"/>
      <c r="D47" s="8"/>
      <c r="E47" s="8"/>
    </row>
    <row r="48" spans="1:5" x14ac:dyDescent="0.25">
      <c r="A48" s="19" t="s">
        <v>24</v>
      </c>
      <c r="B48" s="8"/>
      <c r="C48" s="8"/>
      <c r="D48" s="8"/>
      <c r="E48" s="8"/>
    </row>
    <row r="49" spans="1:5" x14ac:dyDescent="0.25">
      <c r="A49" s="19" t="s">
        <v>25</v>
      </c>
      <c r="B49" s="8"/>
      <c r="C49" s="8"/>
      <c r="D49" s="8"/>
      <c r="E49" s="8"/>
    </row>
    <row r="51" spans="1:5" ht="15.75" thickBot="1" x14ac:dyDescent="0.3"/>
    <row r="52" spans="1:5" ht="15.75" thickBot="1" x14ac:dyDescent="0.3">
      <c r="A52" t="s">
        <v>29</v>
      </c>
      <c r="B52" s="20"/>
    </row>
  </sheetData>
  <conditionalFormatting sqref="C39:E39">
    <cfRule type="expression" dxfId="0" priority="1">
      <formula>C25&lt;&gt;""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2017-07-01T09:14:58Z</dcterms:modified>
</cp:coreProperties>
</file>