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NAS-3129\Redirected\jd.uhmann\Desktop\"/>
    </mc:Choice>
  </mc:AlternateContent>
  <bookViews>
    <workbookView xWindow="0" yWindow="0" windowWidth="28800" windowHeight="12585"/>
  </bookViews>
  <sheets>
    <sheet name="Feuil1" sheetId="1" r:id="rId1"/>
  </sheets>
  <externalReferences>
    <externalReference r:id="rId2"/>
  </externalReferences>
  <definedNames>
    <definedName name="_xlnm.Print_Area" localSheetId="0">Feuil1!$A$2:$W$43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0" i="1" l="1"/>
  <c r="Q41" i="1"/>
  <c r="Q43" i="1" s="1"/>
  <c r="P43" i="1" s="1"/>
  <c r="P41" i="1"/>
  <c r="O41" i="1"/>
  <c r="O43" i="1" s="1"/>
  <c r="N43" i="1" s="1"/>
  <c r="N41" i="1"/>
  <c r="M41" i="1"/>
  <c r="M43" i="1" s="1"/>
  <c r="L43" i="1" s="1"/>
  <c r="L41" i="1"/>
  <c r="K41" i="1"/>
  <c r="K43" i="1" s="1"/>
  <c r="J43" i="1" s="1"/>
  <c r="J41" i="1"/>
  <c r="I41" i="1"/>
  <c r="I43" i="1" s="1"/>
  <c r="H43" i="1" s="1"/>
  <c r="H41" i="1"/>
  <c r="G41" i="1"/>
  <c r="G43" i="1" s="1"/>
  <c r="F43" i="1" s="1"/>
  <c r="F41" i="1"/>
  <c r="E41" i="1"/>
  <c r="E43" i="1" s="1"/>
  <c r="D41" i="1"/>
  <c r="B41" i="1"/>
  <c r="E34" i="1"/>
  <c r="F21" i="1"/>
  <c r="P21" i="1"/>
  <c r="T21" i="1"/>
  <c r="Q21" i="1"/>
  <c r="G21" i="1"/>
  <c r="E21" i="1"/>
  <c r="D21" i="1"/>
  <c r="S11" i="1"/>
  <c r="G11" i="1"/>
  <c r="F11" i="1" s="1"/>
  <c r="I11" i="1"/>
  <c r="H11" i="1" s="1"/>
  <c r="J11" i="1"/>
  <c r="K11" i="1"/>
  <c r="P11" i="1"/>
  <c r="D11" i="1"/>
  <c r="V11" i="1"/>
  <c r="D43" i="1" l="1"/>
  <c r="S21" i="1"/>
  <c r="P30" i="1" l="1"/>
  <c r="J30" i="1"/>
  <c r="H30" i="1"/>
  <c r="F30" i="1"/>
  <c r="D30" i="1"/>
  <c r="T19" i="1"/>
  <c r="Q19" i="1"/>
  <c r="P19" i="1"/>
  <c r="G19" i="1"/>
  <c r="F19" i="1"/>
  <c r="E19" i="1"/>
  <c r="D19" i="1"/>
  <c r="B19" i="1"/>
  <c r="P9" i="1"/>
  <c r="F9" i="1"/>
  <c r="D9" i="1"/>
  <c r="V19" i="1" l="1"/>
  <c r="E13" i="1"/>
  <c r="W19" i="1" s="1"/>
  <c r="B9" i="1"/>
  <c r="E2" i="1"/>
  <c r="B30" i="1" l="1"/>
  <c r="E23" i="1"/>
  <c r="V21" i="1" l="1"/>
  <c r="Q9" i="1" l="1"/>
  <c r="Q11" i="1" s="1"/>
  <c r="J9" i="1"/>
  <c r="H9" i="1"/>
  <c r="Q30" i="1" l="1"/>
  <c r="Q32" i="1" s="1"/>
  <c r="P32" i="1" s="1"/>
  <c r="O30" i="1" l="1"/>
  <c r="E30" i="1"/>
  <c r="K30" i="1"/>
  <c r="K32" i="1" s="1"/>
  <c r="J32" i="1" s="1"/>
  <c r="I30" i="1"/>
  <c r="I32" i="1" s="1"/>
  <c r="H32" i="1" s="1"/>
  <c r="M30" i="1"/>
  <c r="G30" i="1"/>
  <c r="G32" i="1" s="1"/>
  <c r="F32" i="1" s="1"/>
  <c r="E9" i="1"/>
  <c r="E32" i="1" l="1"/>
  <c r="E11" i="1"/>
  <c r="G9" i="1"/>
  <c r="L30" i="1" l="1"/>
  <c r="M32" i="1" s="1"/>
  <c r="L32" i="1" s="1"/>
  <c r="O32" i="1"/>
  <c r="N32" i="1" s="1"/>
  <c r="D32" i="1"/>
  <c r="T41" i="1"/>
  <c r="I9" i="1"/>
  <c r="K9" i="1"/>
  <c r="T43" i="1" l="1"/>
  <c r="V41" i="1"/>
  <c r="W41" i="1" s="1"/>
  <c r="T30" i="1"/>
  <c r="V30" i="1" s="1"/>
  <c r="T9" i="1"/>
  <c r="V9" i="1" s="1"/>
  <c r="S43" i="1" l="1"/>
  <c r="V43" i="1"/>
  <c r="T32" i="1"/>
  <c r="W30" i="1"/>
  <c r="T11" i="1"/>
  <c r="W9" i="1"/>
  <c r="V32" i="1" l="1"/>
  <c r="S32" i="1" l="1"/>
</calcChain>
</file>

<file path=xl/sharedStrings.xml><?xml version="1.0" encoding="utf-8"?>
<sst xmlns="http://schemas.openxmlformats.org/spreadsheetml/2006/main" count="210" uniqueCount="29">
  <si>
    <t>REEL</t>
  </si>
  <si>
    <t>Normal</t>
  </si>
  <si>
    <t>Matin</t>
  </si>
  <si>
    <t>Le PASS</t>
  </si>
  <si>
    <t>Réalisé
2017</t>
  </si>
  <si>
    <t>3D HORS ABO</t>
  </si>
  <si>
    <t>Chiffres affaires réel :</t>
  </si>
  <si>
    <t>RG</t>
  </si>
  <si>
    <t>PM</t>
  </si>
  <si>
    <t>Hebdo.
 TTC</t>
  </si>
  <si>
    <t>Rép %</t>
  </si>
  <si>
    <t>Entrées</t>
  </si>
  <si>
    <t>CA</t>
  </si>
  <si>
    <t>Etudiants</t>
  </si>
  <si>
    <t xml:space="preserve"> -18ans</t>
  </si>
  <si>
    <t>CAN</t>
  </si>
  <si>
    <t>CCN</t>
  </si>
  <si>
    <t>Part 3D</t>
  </si>
  <si>
    <t>CA hors 3D</t>
  </si>
  <si>
    <t>CA 3D (2€)</t>
  </si>
  <si>
    <t>Diff</t>
  </si>
  <si>
    <t>1er test</t>
  </si>
  <si>
    <t>2ème test</t>
  </si>
  <si>
    <t>3ème test</t>
  </si>
  <si>
    <t>Majoration 3D +2€</t>
  </si>
  <si>
    <t>Pas de majoration 3D</t>
  </si>
  <si>
    <t>3D HORS CCN</t>
  </si>
  <si>
    <t>4ème test</t>
  </si>
  <si>
    <t>Tarification aléatoire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</si>
</sst>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0_)"/>
    <numFmt numFmtId="166" formatCode="_-* #,##0\ _€_-;\-* #,##0\ _€_-;_-* &quot;-&quot;??\ _€_-;_-@_-"/>
    <numFmt numFmtId="169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8"/>
      <color indexed="12"/>
      <name val="Arial"/>
      <family val="2"/>
    </font>
    <font>
      <sz val="12"/>
      <name val="Arial"/>
      <family val="2"/>
    </font>
    <font>
      <sz val="8"/>
      <name val="Arial"/>
      <family val="2"/>
    </font>
    <font>
      <sz val="8"/>
      <color indexed="12"/>
      <name val="Arial"/>
      <family val="2"/>
    </font>
    <font>
      <sz val="8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7" fillId="0" borderId="0"/>
  </cellStyleXfs>
  <cellXfs count="59">
    <xf numFmtId="0" fontId="0" fillId="0" borderId="0" xfId="0"/>
    <xf numFmtId="0" fontId="4" fillId="2" borderId="3" xfId="4" applyFont="1" applyFill="1" applyBorder="1" applyAlignment="1" applyProtection="1">
      <alignment horizontal="center" vertical="center"/>
    </xf>
    <xf numFmtId="0" fontId="5" fillId="0" borderId="4" xfId="4" applyFont="1" applyFill="1" applyBorder="1" applyAlignment="1" applyProtection="1">
      <alignment horizontal="center" vertical="center"/>
    </xf>
    <xf numFmtId="0" fontId="5" fillId="0" borderId="5" xfId="4" applyFont="1" applyFill="1" applyBorder="1" applyAlignment="1" applyProtection="1">
      <alignment horizontal="center" vertical="center"/>
    </xf>
    <xf numFmtId="0" fontId="5" fillId="0" borderId="6" xfId="4" applyFont="1" applyFill="1" applyBorder="1" applyAlignment="1" applyProtection="1">
      <alignment horizontal="center" vertical="center"/>
    </xf>
    <xf numFmtId="0" fontId="5" fillId="0" borderId="8" xfId="4" applyFont="1" applyFill="1" applyBorder="1" applyAlignment="1" applyProtection="1">
      <alignment horizontal="center" vertical="center"/>
    </xf>
    <xf numFmtId="9" fontId="6" fillId="3" borderId="5" xfId="4" applyNumberFormat="1" applyFont="1" applyFill="1" applyBorder="1" applyProtection="1"/>
    <xf numFmtId="0" fontId="4" fillId="2" borderId="1" xfId="4" applyFont="1" applyFill="1" applyBorder="1" applyAlignment="1" applyProtection="1">
      <alignment horizontal="center" vertical="center"/>
    </xf>
    <xf numFmtId="9" fontId="6" fillId="3" borderId="4" xfId="4" applyNumberFormat="1" applyFont="1" applyFill="1" applyBorder="1" applyProtection="1"/>
    <xf numFmtId="10" fontId="6" fillId="4" borderId="8" xfId="3" applyNumberFormat="1" applyFont="1" applyFill="1" applyBorder="1" applyProtection="1">
      <protection locked="0"/>
    </xf>
    <xf numFmtId="10" fontId="6" fillId="2" borderId="8" xfId="3" applyNumberFormat="1" applyFont="1" applyFill="1" applyBorder="1" applyProtection="1">
      <protection locked="0"/>
    </xf>
    <xf numFmtId="0" fontId="0" fillId="5" borderId="2" xfId="0" applyFill="1" applyBorder="1"/>
    <xf numFmtId="0" fontId="0" fillId="5" borderId="3" xfId="0" applyFill="1" applyBorder="1"/>
    <xf numFmtId="0" fontId="4" fillId="0" borderId="0" xfId="6" applyFont="1" applyFill="1" applyBorder="1" applyAlignment="1" applyProtection="1">
      <alignment horizontal="center"/>
    </xf>
    <xf numFmtId="0" fontId="5" fillId="0" borderId="0" xfId="6" applyFont="1" applyFill="1" applyBorder="1" applyAlignment="1" applyProtection="1"/>
    <xf numFmtId="0" fontId="4" fillId="0" borderId="0" xfId="6" applyFont="1" applyFill="1" applyBorder="1" applyAlignment="1" applyProtection="1">
      <alignment vertical="center"/>
    </xf>
    <xf numFmtId="9" fontId="6" fillId="0" borderId="0" xfId="6" applyNumberFormat="1" applyFont="1" applyFill="1" applyBorder="1" applyAlignment="1" applyProtection="1">
      <alignment horizontal="center"/>
    </xf>
    <xf numFmtId="0" fontId="4" fillId="6" borderId="11" xfId="4" applyFont="1" applyFill="1" applyBorder="1" applyAlignment="1" applyProtection="1">
      <alignment horizontal="center" vertical="center"/>
    </xf>
    <xf numFmtId="0" fontId="5" fillId="3" borderId="13" xfId="4" applyFont="1" applyFill="1" applyBorder="1" applyAlignment="1" applyProtection="1">
      <alignment horizontal="centerContinuous" vertical="center" wrapText="1"/>
    </xf>
    <xf numFmtId="0" fontId="8" fillId="3" borderId="14" xfId="4" applyFont="1" applyFill="1" applyBorder="1" applyAlignment="1" applyProtection="1">
      <alignment horizontal="center" vertical="center" wrapText="1"/>
    </xf>
    <xf numFmtId="0" fontId="8" fillId="0" borderId="15" xfId="6" applyFont="1" applyFill="1" applyBorder="1" applyProtection="1"/>
    <xf numFmtId="43" fontId="0" fillId="0" borderId="0" xfId="0" applyNumberFormat="1"/>
    <xf numFmtId="169" fontId="0" fillId="5" borderId="11" xfId="0" applyNumberFormat="1" applyFill="1" applyBorder="1"/>
    <xf numFmtId="169" fontId="6" fillId="4" borderId="6" xfId="5" applyNumberFormat="1" applyFont="1" applyFill="1" applyBorder="1" applyProtection="1">
      <protection locked="0"/>
    </xf>
    <xf numFmtId="169" fontId="6" fillId="2" borderId="6" xfId="5" applyNumberFormat="1" applyFont="1" applyFill="1" applyBorder="1" applyProtection="1">
      <protection locked="0"/>
    </xf>
    <xf numFmtId="169" fontId="0" fillId="0" borderId="0" xfId="0" applyNumberFormat="1"/>
    <xf numFmtId="169" fontId="5" fillId="7" borderId="12" xfId="6" applyNumberFormat="1" applyFont="1" applyFill="1" applyBorder="1" applyProtection="1"/>
    <xf numFmtId="169" fontId="6" fillId="0" borderId="11" xfId="2" applyNumberFormat="1" applyFont="1" applyFill="1" applyBorder="1" applyAlignment="1" applyProtection="1">
      <alignment horizontal="center"/>
    </xf>
    <xf numFmtId="9" fontId="9" fillId="3" borderId="4" xfId="4" applyNumberFormat="1" applyFont="1" applyFill="1" applyBorder="1" applyProtection="1"/>
    <xf numFmtId="9" fontId="9" fillId="3" borderId="5" xfId="4" applyNumberFormat="1" applyFont="1" applyFill="1" applyBorder="1" applyProtection="1"/>
    <xf numFmtId="0" fontId="0" fillId="0" borderId="0" xfId="0" applyFont="1"/>
    <xf numFmtId="169" fontId="9" fillId="4" borderId="6" xfId="5" applyNumberFormat="1" applyFont="1" applyFill="1" applyBorder="1" applyProtection="1">
      <protection locked="0"/>
    </xf>
    <xf numFmtId="169" fontId="9" fillId="4" borderId="8" xfId="3" applyNumberFormat="1" applyFont="1" applyFill="1" applyBorder="1" applyProtection="1">
      <protection locked="0"/>
    </xf>
    <xf numFmtId="9" fontId="10" fillId="3" borderId="4" xfId="4" applyNumberFormat="1" applyFont="1" applyFill="1" applyBorder="1" applyProtection="1"/>
    <xf numFmtId="9" fontId="10" fillId="3" borderId="5" xfId="4" applyNumberFormat="1" applyFont="1" applyFill="1" applyBorder="1" applyProtection="1"/>
    <xf numFmtId="0" fontId="4" fillId="3" borderId="16" xfId="4" applyFont="1" applyFill="1" applyBorder="1" applyAlignment="1" applyProtection="1">
      <alignment horizontal="center" vertical="center" wrapText="1"/>
    </xf>
    <xf numFmtId="165" fontId="4" fillId="3" borderId="9" xfId="4" applyNumberFormat="1" applyFont="1" applyFill="1" applyBorder="1" applyProtection="1"/>
    <xf numFmtId="166" fontId="3" fillId="4" borderId="8" xfId="1" applyNumberFormat="1" applyFont="1" applyFill="1" applyBorder="1" applyProtection="1">
      <protection locked="0"/>
    </xf>
    <xf numFmtId="0" fontId="2" fillId="8" borderId="13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2" fillId="9" borderId="13" xfId="0" applyFont="1" applyFill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0" fontId="2" fillId="9" borderId="12" xfId="0" applyFont="1" applyFill="1" applyBorder="1" applyAlignment="1">
      <alignment horizontal="center" vertical="center"/>
    </xf>
    <xf numFmtId="0" fontId="2" fillId="10" borderId="13" xfId="0" applyFont="1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/>
    </xf>
    <xf numFmtId="0" fontId="2" fillId="10" borderId="12" xfId="0" applyFont="1" applyFill="1" applyBorder="1" applyAlignment="1">
      <alignment horizontal="center" vertical="center"/>
    </xf>
    <xf numFmtId="0" fontId="2" fillId="11" borderId="13" xfId="0" applyFont="1" applyFill="1" applyBorder="1" applyAlignment="1">
      <alignment horizontal="center" vertical="center"/>
    </xf>
    <xf numFmtId="0" fontId="2" fillId="11" borderId="10" xfId="0" applyFont="1" applyFill="1" applyBorder="1" applyAlignment="1">
      <alignment horizontal="center" vertical="center"/>
    </xf>
    <xf numFmtId="0" fontId="2" fillId="11" borderId="12" xfId="0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5" fillId="8" borderId="4" xfId="4" applyFont="1" applyFill="1" applyBorder="1" applyAlignment="1" applyProtection="1">
      <alignment horizontal="center" vertical="center"/>
    </xf>
    <xf numFmtId="0" fontId="5" fillId="8" borderId="5" xfId="4" applyFont="1" applyFill="1" applyBorder="1" applyAlignment="1" applyProtection="1">
      <alignment horizontal="center" vertical="center"/>
    </xf>
    <xf numFmtId="0" fontId="5" fillId="8" borderId="6" xfId="4" applyFont="1" applyFill="1" applyBorder="1" applyAlignment="1" applyProtection="1">
      <alignment horizontal="center" vertical="center"/>
    </xf>
    <xf numFmtId="0" fontId="5" fillId="8" borderId="8" xfId="4" applyFont="1" applyFill="1" applyBorder="1" applyAlignment="1" applyProtection="1">
      <alignment horizontal="center" vertical="center"/>
    </xf>
    <xf numFmtId="169" fontId="4" fillId="8" borderId="11" xfId="2" applyNumberFormat="1" applyFont="1" applyFill="1" applyBorder="1" applyAlignment="1" applyProtection="1">
      <alignment horizontal="center"/>
    </xf>
    <xf numFmtId="169" fontId="8" fillId="8" borderId="6" xfId="5" applyNumberFormat="1" applyFont="1" applyFill="1" applyBorder="1" applyProtection="1">
      <protection locked="0"/>
    </xf>
    <xf numFmtId="169" fontId="6" fillId="11" borderId="6" xfId="5" applyNumberFormat="1" applyFont="1" applyFill="1" applyBorder="1" applyProtection="1">
      <protection locked="0"/>
    </xf>
  </cellXfs>
  <cellStyles count="7">
    <cellStyle name="Milliers" xfId="1" builtinId="3"/>
    <cellStyle name="Milliers 4 4" xfId="5"/>
    <cellStyle name="Monétaire" xfId="2" builtinId="4"/>
    <cellStyle name="Normal" xfId="0" builtinId="0"/>
    <cellStyle name="Normal 2 2 2" xfId="6"/>
    <cellStyle name="Normal 2 2 3 2" xfId="4"/>
    <cellStyle name="Pourcentage" xfId="3" builtinId="5"/>
  </cellStyles>
  <dxfs count="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DD%20CEZ%20TEST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D"/>
      <sheetName val="2016VS2015"/>
      <sheetName val="2016 vs 2015"/>
      <sheetName val="ne pas toucher"/>
    </sheetNames>
    <sheetDataSet>
      <sheetData sheetId="0">
        <row r="7">
          <cell r="S7">
            <v>2498</v>
          </cell>
          <cell r="AC7">
            <v>1592</v>
          </cell>
          <cell r="AM7">
            <v>3353</v>
          </cell>
        </row>
        <row r="8">
          <cell r="S8">
            <v>23881.64</v>
          </cell>
          <cell r="AC8">
            <v>16145.24</v>
          </cell>
          <cell r="AM8">
            <v>28730.040000000005</v>
          </cell>
        </row>
        <row r="24">
          <cell r="T24">
            <v>0.13530824659727783</v>
          </cell>
          <cell r="AD24">
            <v>0.1727386934673367</v>
          </cell>
          <cell r="AN24">
            <v>0.10378765284819565</v>
          </cell>
        </row>
        <row r="32">
          <cell r="T32">
            <v>0.55084067253803037</v>
          </cell>
          <cell r="AD32">
            <v>0.86432160804020097</v>
          </cell>
          <cell r="AN32">
            <v>0.41037876528481959</v>
          </cell>
        </row>
        <row r="33">
          <cell r="S33">
            <v>14978</v>
          </cell>
          <cell r="V33">
            <v>10.5</v>
          </cell>
          <cell r="AC33">
            <v>14978</v>
          </cell>
          <cell r="AF33">
            <v>10.5</v>
          </cell>
          <cell r="AM33">
            <v>14978</v>
          </cell>
          <cell r="AP33">
            <v>10.5</v>
          </cell>
        </row>
        <row r="34">
          <cell r="T34">
            <v>8.0064051240992789E-3</v>
          </cell>
          <cell r="AD34">
            <v>1.2562814070351759E-2</v>
          </cell>
          <cell r="AN34">
            <v>5.9648076349537726E-3</v>
          </cell>
        </row>
        <row r="35">
          <cell r="S35">
            <v>150</v>
          </cell>
          <cell r="V35">
            <v>6.5</v>
          </cell>
          <cell r="AC35">
            <v>150</v>
          </cell>
          <cell r="AF35">
            <v>6.5</v>
          </cell>
          <cell r="AM35">
            <v>150</v>
          </cell>
          <cell r="AP35">
            <v>6.5</v>
          </cell>
        </row>
        <row r="36">
          <cell r="T36">
            <v>0.27221777421937549</v>
          </cell>
          <cell r="AN36">
            <v>0.20280345958842827</v>
          </cell>
        </row>
        <row r="37">
          <cell r="S37">
            <v>5733.9999999999991</v>
          </cell>
          <cell r="V37">
            <v>8.3999999999999986</v>
          </cell>
          <cell r="AM37">
            <v>5733.9999999999991</v>
          </cell>
          <cell r="AP37">
            <v>8.3999999999999986</v>
          </cell>
        </row>
        <row r="38">
          <cell r="T38">
            <v>9.0472377902321863E-2</v>
          </cell>
          <cell r="AN38">
            <v>6.7402326274977636E-2</v>
          </cell>
        </row>
        <row r="39">
          <cell r="S39">
            <v>2002.3999999999999</v>
          </cell>
          <cell r="V39">
            <v>8.4</v>
          </cell>
          <cell r="AM39">
            <v>2002.3999999999999</v>
          </cell>
          <cell r="AP39">
            <v>8.4</v>
          </cell>
        </row>
        <row r="42">
          <cell r="AN42">
            <v>5.9648076349537726E-3</v>
          </cell>
        </row>
        <row r="43">
          <cell r="AM43">
            <v>148</v>
          </cell>
          <cell r="AP43">
            <v>6.4</v>
          </cell>
        </row>
        <row r="44">
          <cell r="AN44">
            <v>4.6227259170891738E-2</v>
          </cell>
        </row>
        <row r="45">
          <cell r="AM45">
            <v>1171.1999999999998</v>
          </cell>
          <cell r="AN45">
            <v>7.5561290322580632</v>
          </cell>
          <cell r="AP45">
            <v>7.5063829787234031</v>
          </cell>
        </row>
        <row r="78">
          <cell r="T78">
            <v>7.8462770216172942E-2</v>
          </cell>
          <cell r="AD78">
            <v>0.12311557788944724</v>
          </cell>
          <cell r="AN78">
            <v>0.26125857441097522</v>
          </cell>
        </row>
        <row r="79">
          <cell r="S79">
            <v>1017.2399999999999</v>
          </cell>
          <cell r="V79">
            <v>5.1899999999999995</v>
          </cell>
          <cell r="AC79">
            <v>1017.2399999999999</v>
          </cell>
          <cell r="AF79">
            <v>5.1899999999999995</v>
          </cell>
          <cell r="AM79">
            <v>4546.4400000000005</v>
          </cell>
          <cell r="AP79">
            <v>5.19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43"/>
  <sheetViews>
    <sheetView tabSelected="1" topLeftCell="A20" zoomScale="90" zoomScaleNormal="90" workbookViewId="0">
      <selection activeCell="N16" sqref="N16"/>
    </sheetView>
  </sheetViews>
  <sheetFormatPr baseColWidth="10" defaultRowHeight="15" x14ac:dyDescent="0.25"/>
  <cols>
    <col min="3" max="3" width="3" customWidth="1"/>
    <col min="18" max="18" width="3.7109375" customWidth="1"/>
  </cols>
  <sheetData>
    <row r="1" spans="1:23" ht="15.75" thickBot="1" x14ac:dyDescent="0.3"/>
    <row r="2" spans="1:23" ht="15.75" thickBot="1" x14ac:dyDescent="0.3">
      <c r="A2" s="38" t="s">
        <v>21</v>
      </c>
      <c r="B2" s="11" t="s">
        <v>6</v>
      </c>
      <c r="C2" s="11"/>
      <c r="D2" s="12"/>
      <c r="E2" s="22">
        <f>+[1]IDD!$S$8</f>
        <v>23881.64</v>
      </c>
    </row>
    <row r="3" spans="1:23" x14ac:dyDescent="0.25">
      <c r="A3" s="39"/>
    </row>
    <row r="4" spans="1:23" ht="15.75" thickBot="1" x14ac:dyDescent="0.3">
      <c r="A4" s="39"/>
      <c r="D4" s="50" t="s">
        <v>24</v>
      </c>
      <c r="E4" s="50"/>
      <c r="F4" s="50" t="s">
        <v>24</v>
      </c>
      <c r="G4" s="50"/>
      <c r="H4" s="50" t="s">
        <v>24</v>
      </c>
      <c r="I4" s="50"/>
      <c r="J4" s="50" t="s">
        <v>24</v>
      </c>
      <c r="K4" s="50"/>
      <c r="P4" s="50" t="s">
        <v>25</v>
      </c>
      <c r="Q4" s="50"/>
    </row>
    <row r="5" spans="1:23" ht="15.75" thickBot="1" x14ac:dyDescent="0.3">
      <c r="A5" s="39"/>
      <c r="D5" s="7" t="s">
        <v>0</v>
      </c>
      <c r="E5" s="1"/>
      <c r="F5" s="7" t="s">
        <v>0</v>
      </c>
      <c r="G5" s="1"/>
      <c r="H5" s="7" t="s">
        <v>0</v>
      </c>
      <c r="I5" s="1"/>
      <c r="J5" s="7" t="s">
        <v>0</v>
      </c>
      <c r="K5" s="1"/>
      <c r="P5" s="7" t="s">
        <v>0</v>
      </c>
      <c r="Q5" s="1"/>
      <c r="S5" s="7" t="s">
        <v>0</v>
      </c>
      <c r="T5" s="1"/>
      <c r="V5" s="17" t="s">
        <v>0</v>
      </c>
      <c r="W5" s="13"/>
    </row>
    <row r="6" spans="1:23" ht="15.75" thickBot="1" x14ac:dyDescent="0.3">
      <c r="A6" s="39"/>
      <c r="D6" s="2" t="s">
        <v>1</v>
      </c>
      <c r="E6" s="3"/>
      <c r="F6" s="2" t="s">
        <v>2</v>
      </c>
      <c r="G6" s="3"/>
      <c r="H6" s="2" t="s">
        <v>13</v>
      </c>
      <c r="I6" s="3"/>
      <c r="J6" s="2" t="s">
        <v>14</v>
      </c>
      <c r="K6" s="3"/>
      <c r="P6" s="2" t="s">
        <v>3</v>
      </c>
      <c r="Q6" s="3"/>
      <c r="S6" s="2" t="s">
        <v>5</v>
      </c>
      <c r="T6" s="3"/>
      <c r="V6" s="18" t="s">
        <v>7</v>
      </c>
      <c r="W6" s="14"/>
    </row>
    <row r="7" spans="1:23" ht="23.25" thickBot="1" x14ac:dyDescent="0.3">
      <c r="A7" s="39"/>
      <c r="B7" s="35" t="s">
        <v>4</v>
      </c>
      <c r="D7" s="4"/>
      <c r="E7" s="5"/>
      <c r="F7" s="4"/>
      <c r="G7" s="5"/>
      <c r="H7" s="4"/>
      <c r="I7" s="5"/>
      <c r="J7" s="4"/>
      <c r="K7" s="5"/>
      <c r="P7" s="4"/>
      <c r="Q7" s="5"/>
      <c r="S7" s="4"/>
      <c r="T7" s="5"/>
      <c r="V7" s="19" t="s">
        <v>9</v>
      </c>
      <c r="W7" s="15"/>
    </row>
    <row r="8" spans="1:23" ht="15.75" thickBot="1" x14ac:dyDescent="0.3">
      <c r="A8" s="39"/>
      <c r="B8" s="36" t="s">
        <v>11</v>
      </c>
      <c r="D8" s="8" t="s">
        <v>8</v>
      </c>
      <c r="E8" s="6" t="s">
        <v>10</v>
      </c>
      <c r="F8" s="8" t="s">
        <v>8</v>
      </c>
      <c r="G8" s="6" t="s">
        <v>10</v>
      </c>
      <c r="H8" s="8" t="s">
        <v>8</v>
      </c>
      <c r="I8" s="6" t="s">
        <v>10</v>
      </c>
      <c r="J8" s="8" t="s">
        <v>8</v>
      </c>
      <c r="K8" s="6" t="s">
        <v>10</v>
      </c>
      <c r="P8" s="8" t="s">
        <v>8</v>
      </c>
      <c r="Q8" s="6" t="s">
        <v>10</v>
      </c>
      <c r="S8" s="8" t="s">
        <v>8</v>
      </c>
      <c r="T8" s="6" t="s">
        <v>10</v>
      </c>
      <c r="V8" s="20" t="s">
        <v>12</v>
      </c>
      <c r="W8" s="16"/>
    </row>
    <row r="9" spans="1:23" ht="15.75" thickBot="1" x14ac:dyDescent="0.3">
      <c r="A9" s="39"/>
      <c r="B9" s="37">
        <f>+[1]IDD!$S$7</f>
        <v>2498</v>
      </c>
      <c r="D9" s="23">
        <f>+[1]IDD!$V$33</f>
        <v>10.5</v>
      </c>
      <c r="E9" s="9">
        <f>+[1]IDD!$T$32</f>
        <v>0.55084067253803037</v>
      </c>
      <c r="F9" s="23">
        <f>+[1]IDD!$V$35</f>
        <v>6.5</v>
      </c>
      <c r="G9" s="9">
        <f>+[1]IDD!$T$34</f>
        <v>8.0064051240992789E-3</v>
      </c>
      <c r="H9" s="24">
        <f>+[1]IDD!$V$37</f>
        <v>8.3999999999999986</v>
      </c>
      <c r="I9" s="10">
        <f>+[1]IDD!$T$36</f>
        <v>0.27221777421937549</v>
      </c>
      <c r="J9" s="24">
        <f>+[1]IDD!$V$39</f>
        <v>8.4</v>
      </c>
      <c r="K9" s="10">
        <f>+[1]IDD!$T$38</f>
        <v>9.0472377902321863E-2</v>
      </c>
      <c r="P9" s="24">
        <f>+[1]IDD!$V$79</f>
        <v>5.1899999999999995</v>
      </c>
      <c r="Q9" s="10">
        <f>+[1]IDD!$T$78</f>
        <v>7.8462770216172942E-2</v>
      </c>
      <c r="S9" s="24">
        <v>2</v>
      </c>
      <c r="T9" s="10">
        <f>+[1]IDD!$T$24</f>
        <v>0.13530824659727783</v>
      </c>
      <c r="V9" s="26">
        <f>(D9*E9+F9*G9+P9*Q9+S9*T9+H9*I9+J9*K9)*B9</f>
        <v>23881.639999999996</v>
      </c>
      <c r="W9" s="27">
        <f>+V9-E2</f>
        <v>0</v>
      </c>
    </row>
    <row r="10" spans="1:23" x14ac:dyDescent="0.25">
      <c r="A10" s="39"/>
      <c r="D10" s="28" t="s">
        <v>17</v>
      </c>
      <c r="E10" s="29" t="s">
        <v>18</v>
      </c>
      <c r="F10" s="28" t="s">
        <v>17</v>
      </c>
      <c r="G10" s="29" t="s">
        <v>18</v>
      </c>
      <c r="H10" s="28" t="s">
        <v>17</v>
      </c>
      <c r="I10" s="29" t="s">
        <v>18</v>
      </c>
      <c r="J10" s="28" t="s">
        <v>17</v>
      </c>
      <c r="K10" s="29" t="s">
        <v>18</v>
      </c>
      <c r="L10" s="30"/>
      <c r="M10" s="30"/>
      <c r="N10" s="30"/>
      <c r="O10" s="30"/>
      <c r="P10" s="28" t="s">
        <v>17</v>
      </c>
      <c r="Q10" s="29" t="s">
        <v>18</v>
      </c>
      <c r="S10" s="33" t="s">
        <v>20</v>
      </c>
      <c r="T10" s="34" t="s">
        <v>19</v>
      </c>
    </row>
    <row r="11" spans="1:23" ht="15.75" thickBot="1" x14ac:dyDescent="0.3">
      <c r="A11" s="40"/>
      <c r="D11" s="31">
        <f>[1]IDD!$S$33-E11</f>
        <v>530.00000000000182</v>
      </c>
      <c r="E11" s="32">
        <f>+E9*D9*$B$9</f>
        <v>14447.999999999998</v>
      </c>
      <c r="F11" s="31">
        <f>[1]IDD!$S$35-G11</f>
        <v>20.000000000000028</v>
      </c>
      <c r="G11" s="32">
        <f>+G9*F9*$B$9</f>
        <v>129.99999999999997</v>
      </c>
      <c r="H11" s="31">
        <f>[1]IDD!$S$37-I11</f>
        <v>22.000000000000909</v>
      </c>
      <c r="I11" s="32">
        <f>+I9*H9*$B$9</f>
        <v>5711.9999999999982</v>
      </c>
      <c r="J11" s="31">
        <f>[1]IDD!$S$39-K11</f>
        <v>103.99999999999955</v>
      </c>
      <c r="K11" s="32">
        <f>+K9*J9*$B$9</f>
        <v>1898.4000000000003</v>
      </c>
      <c r="L11" s="30"/>
      <c r="M11" s="30"/>
      <c r="N11" s="30"/>
      <c r="O11" s="30"/>
      <c r="P11" s="31">
        <f>[1]IDD!$S$79-Q11</f>
        <v>0</v>
      </c>
      <c r="Q11" s="32">
        <f>+Q9*P9*$B$9</f>
        <v>1017.24</v>
      </c>
      <c r="R11" s="25"/>
      <c r="S11" s="31">
        <f>+T11-D11-F11-H11-J11</f>
        <v>-2.3021584638627246E-12</v>
      </c>
      <c r="T11" s="32">
        <f>+T9*S9*$B$9</f>
        <v>676</v>
      </c>
      <c r="U11" s="25"/>
      <c r="V11" s="25">
        <f>SUM(E11,G11,I11,K11,Q11,T11)</f>
        <v>23881.64</v>
      </c>
    </row>
    <row r="12" spans="1:23" ht="15.75" thickBot="1" x14ac:dyDescent="0.3"/>
    <row r="13" spans="1:23" ht="15.75" thickBot="1" x14ac:dyDescent="0.3">
      <c r="A13" s="41" t="s">
        <v>22</v>
      </c>
      <c r="B13" s="11" t="s">
        <v>6</v>
      </c>
      <c r="C13" s="11"/>
      <c r="D13" s="12"/>
      <c r="E13" s="22">
        <f>+[1]IDD!$AC$8</f>
        <v>16145.24</v>
      </c>
    </row>
    <row r="14" spans="1:23" ht="15.75" thickBot="1" x14ac:dyDescent="0.3">
      <c r="A14" s="42"/>
      <c r="D14" s="50" t="s">
        <v>24</v>
      </c>
      <c r="E14" s="50"/>
      <c r="F14" s="50" t="s">
        <v>24</v>
      </c>
      <c r="G14" s="50"/>
      <c r="P14" s="50" t="s">
        <v>25</v>
      </c>
      <c r="Q14" s="50"/>
    </row>
    <row r="15" spans="1:23" ht="15.75" thickBot="1" x14ac:dyDescent="0.3">
      <c r="A15" s="42"/>
      <c r="D15" s="7" t="s">
        <v>0</v>
      </c>
      <c r="E15" s="1"/>
      <c r="F15" s="7" t="s">
        <v>0</v>
      </c>
      <c r="G15" s="1"/>
      <c r="P15" s="7" t="s">
        <v>0</v>
      </c>
      <c r="Q15" s="1"/>
      <c r="S15" s="7" t="s">
        <v>0</v>
      </c>
      <c r="T15" s="1"/>
      <c r="V15" s="17" t="s">
        <v>0</v>
      </c>
      <c r="W15" s="13"/>
    </row>
    <row r="16" spans="1:23" ht="15.75" thickBot="1" x14ac:dyDescent="0.3">
      <c r="A16" s="42"/>
      <c r="D16" s="2" t="s">
        <v>1</v>
      </c>
      <c r="E16" s="3"/>
      <c r="F16" s="2" t="s">
        <v>2</v>
      </c>
      <c r="G16" s="3"/>
      <c r="P16" s="2" t="s">
        <v>3</v>
      </c>
      <c r="Q16" s="3"/>
      <c r="S16" s="2" t="s">
        <v>5</v>
      </c>
      <c r="T16" s="3"/>
      <c r="V16" s="18" t="s">
        <v>7</v>
      </c>
      <c r="W16" s="14"/>
    </row>
    <row r="17" spans="1:23" ht="23.25" thickBot="1" x14ac:dyDescent="0.3">
      <c r="A17" s="42"/>
      <c r="B17" s="35" t="s">
        <v>4</v>
      </c>
      <c r="D17" s="4"/>
      <c r="E17" s="5"/>
      <c r="F17" s="4"/>
      <c r="G17" s="5"/>
      <c r="P17" s="4"/>
      <c r="Q17" s="5"/>
      <c r="S17" s="4"/>
      <c r="T17" s="5"/>
      <c r="V17" s="19" t="s">
        <v>9</v>
      </c>
      <c r="W17" s="15"/>
    </row>
    <row r="18" spans="1:23" ht="15.75" thickBot="1" x14ac:dyDescent="0.3">
      <c r="A18" s="42"/>
      <c r="B18" s="36" t="s">
        <v>11</v>
      </c>
      <c r="D18" s="8" t="s">
        <v>8</v>
      </c>
      <c r="E18" s="6" t="s">
        <v>10</v>
      </c>
      <c r="F18" s="8" t="s">
        <v>8</v>
      </c>
      <c r="G18" s="6" t="s">
        <v>10</v>
      </c>
      <c r="P18" s="8" t="s">
        <v>8</v>
      </c>
      <c r="Q18" s="6" t="s">
        <v>10</v>
      </c>
      <c r="S18" s="8" t="s">
        <v>8</v>
      </c>
      <c r="T18" s="6" t="s">
        <v>10</v>
      </c>
      <c r="V18" s="20" t="s">
        <v>12</v>
      </c>
      <c r="W18" s="16"/>
    </row>
    <row r="19" spans="1:23" ht="15.75" thickBot="1" x14ac:dyDescent="0.3">
      <c r="A19" s="42"/>
      <c r="B19" s="37">
        <f>+[1]IDD!$AC$7</f>
        <v>1592</v>
      </c>
      <c r="D19" s="23">
        <f>+[1]IDD!$AF$33</f>
        <v>10.5</v>
      </c>
      <c r="E19" s="9">
        <f>+[1]IDD!$AD$32</f>
        <v>0.86432160804020097</v>
      </c>
      <c r="F19" s="23">
        <f>+[1]IDD!$AF$35</f>
        <v>6.5</v>
      </c>
      <c r="G19" s="9">
        <f>+[1]IDD!$AD$34</f>
        <v>1.2562814070351759E-2</v>
      </c>
      <c r="P19" s="24">
        <f>+[1]IDD!$AF$79</f>
        <v>5.1899999999999995</v>
      </c>
      <c r="Q19" s="10">
        <f>+[1]IDD!$AD$78</f>
        <v>0.12311557788944724</v>
      </c>
      <c r="S19" s="24">
        <v>2</v>
      </c>
      <c r="T19" s="10">
        <f>+[1]IDD!$AD$24</f>
        <v>0.1727386934673367</v>
      </c>
      <c r="V19" s="26">
        <f>(D19*E19+F19*G19+P19*Q19+S19*T19+H19*I19+J19*K19)*B19</f>
        <v>16145.240000000002</v>
      </c>
      <c r="W19" s="27">
        <f>+V19-E13</f>
        <v>0</v>
      </c>
    </row>
    <row r="20" spans="1:23" x14ac:dyDescent="0.25">
      <c r="A20" s="42"/>
      <c r="D20" s="28" t="s">
        <v>17</v>
      </c>
      <c r="E20" s="29" t="s">
        <v>18</v>
      </c>
      <c r="F20" s="28" t="s">
        <v>17</v>
      </c>
      <c r="G20" s="29" t="s">
        <v>18</v>
      </c>
      <c r="P20" s="28" t="s">
        <v>17</v>
      </c>
      <c r="Q20" s="29" t="s">
        <v>18</v>
      </c>
      <c r="S20" s="28" t="s">
        <v>17</v>
      </c>
      <c r="T20" s="29" t="s">
        <v>18</v>
      </c>
    </row>
    <row r="21" spans="1:23" ht="15.75" thickBot="1" x14ac:dyDescent="0.3">
      <c r="A21" s="43"/>
      <c r="D21" s="31">
        <f>+[1]IDD!$AC$33-E21</f>
        <v>530</v>
      </c>
      <c r="E21" s="32">
        <f>+E19*D19*$B$19</f>
        <v>14448</v>
      </c>
      <c r="F21" s="31">
        <f>+[1]IDD!$AC$35-G21</f>
        <v>20</v>
      </c>
      <c r="G21" s="32">
        <f>+G19*F19*$B$19</f>
        <v>130</v>
      </c>
      <c r="M21" s="21"/>
      <c r="N21" s="21"/>
      <c r="P21" s="31">
        <f>+[1]IDD!$AC$79-Q21</f>
        <v>0</v>
      </c>
      <c r="Q21" s="32">
        <f>+Q19*P19*$B$19</f>
        <v>1017.2399999999999</v>
      </c>
      <c r="R21" s="25"/>
      <c r="S21" s="31">
        <f>SUM(D21,F21,H21,J21,L21,N21,P21)-T21</f>
        <v>0</v>
      </c>
      <c r="T21" s="32">
        <f>+T19*S19*$B$19</f>
        <v>550</v>
      </c>
      <c r="U21" s="25"/>
      <c r="V21" s="25">
        <f>SUM(E21:T21)</f>
        <v>16165.24</v>
      </c>
    </row>
    <row r="22" spans="1:23" ht="15.75" thickBot="1" x14ac:dyDescent="0.3"/>
    <row r="23" spans="1:23" ht="15.75" thickBot="1" x14ac:dyDescent="0.3">
      <c r="A23" s="47" t="s">
        <v>23</v>
      </c>
      <c r="B23" s="11" t="s">
        <v>6</v>
      </c>
      <c r="C23" s="11"/>
      <c r="D23" s="12"/>
      <c r="E23" s="22">
        <f>+[1]IDD!$AM$8</f>
        <v>28730.040000000005</v>
      </c>
    </row>
    <row r="24" spans="1:23" x14ac:dyDescent="0.25">
      <c r="A24" s="48"/>
    </row>
    <row r="25" spans="1:23" ht="15.75" thickBot="1" x14ac:dyDescent="0.3">
      <c r="A25" s="48"/>
      <c r="D25" s="50" t="s">
        <v>24</v>
      </c>
      <c r="E25" s="50"/>
      <c r="F25" s="50" t="s">
        <v>24</v>
      </c>
      <c r="G25" s="50"/>
      <c r="H25" s="50" t="s">
        <v>24</v>
      </c>
      <c r="I25" s="50"/>
      <c r="J25" s="50" t="s">
        <v>24</v>
      </c>
      <c r="K25" s="50"/>
      <c r="L25" s="50" t="s">
        <v>24</v>
      </c>
      <c r="M25" s="50"/>
      <c r="N25" s="51" t="s">
        <v>28</v>
      </c>
      <c r="O25" s="51"/>
      <c r="P25" s="50" t="s">
        <v>25</v>
      </c>
      <c r="Q25" s="50"/>
    </row>
    <row r="26" spans="1:23" ht="15.75" thickBot="1" x14ac:dyDescent="0.3">
      <c r="A26" s="48"/>
      <c r="D26" s="7" t="s">
        <v>0</v>
      </c>
      <c r="E26" s="1"/>
      <c r="F26" s="7" t="s">
        <v>0</v>
      </c>
      <c r="G26" s="1"/>
      <c r="H26" s="7" t="s">
        <v>0</v>
      </c>
      <c r="I26" s="1"/>
      <c r="J26" s="7" t="s">
        <v>0</v>
      </c>
      <c r="K26" s="1"/>
      <c r="L26" s="7" t="s">
        <v>0</v>
      </c>
      <c r="M26" s="1"/>
      <c r="N26" s="7" t="s">
        <v>0</v>
      </c>
      <c r="O26" s="1"/>
      <c r="P26" s="7" t="s">
        <v>0</v>
      </c>
      <c r="Q26" s="1"/>
      <c r="S26" s="7" t="s">
        <v>0</v>
      </c>
      <c r="T26" s="1"/>
      <c r="V26" s="17" t="s">
        <v>0</v>
      </c>
      <c r="W26" s="13"/>
    </row>
    <row r="27" spans="1:23" ht="15.75" thickBot="1" x14ac:dyDescent="0.3">
      <c r="A27" s="48"/>
      <c r="D27" s="2" t="s">
        <v>1</v>
      </c>
      <c r="E27" s="3"/>
      <c r="F27" s="2" t="s">
        <v>2</v>
      </c>
      <c r="G27" s="3"/>
      <c r="H27" s="2" t="s">
        <v>13</v>
      </c>
      <c r="I27" s="3"/>
      <c r="J27" s="2" t="s">
        <v>14</v>
      </c>
      <c r="K27" s="3"/>
      <c r="L27" s="2" t="s">
        <v>15</v>
      </c>
      <c r="M27" s="3"/>
      <c r="N27" s="2" t="s">
        <v>16</v>
      </c>
      <c r="O27" s="3"/>
      <c r="P27" s="2" t="s">
        <v>3</v>
      </c>
      <c r="Q27" s="3"/>
      <c r="S27" s="52" t="s">
        <v>26</v>
      </c>
      <c r="T27" s="53"/>
      <c r="V27" s="18" t="s">
        <v>7</v>
      </c>
      <c r="W27" s="14"/>
    </row>
    <row r="28" spans="1:23" ht="23.25" thickBot="1" x14ac:dyDescent="0.3">
      <c r="A28" s="48"/>
      <c r="B28" s="35" t="s">
        <v>4</v>
      </c>
      <c r="D28" s="4"/>
      <c r="E28" s="5"/>
      <c r="F28" s="4"/>
      <c r="G28" s="5"/>
      <c r="H28" s="4"/>
      <c r="I28" s="5"/>
      <c r="J28" s="4"/>
      <c r="K28" s="5"/>
      <c r="L28" s="4"/>
      <c r="M28" s="5"/>
      <c r="N28" s="4"/>
      <c r="O28" s="5"/>
      <c r="P28" s="4"/>
      <c r="Q28" s="5"/>
      <c r="S28" s="54"/>
      <c r="T28" s="55"/>
      <c r="V28" s="19" t="s">
        <v>9</v>
      </c>
      <c r="W28" s="15"/>
    </row>
    <row r="29" spans="1:23" ht="15.75" thickBot="1" x14ac:dyDescent="0.3">
      <c r="A29" s="48"/>
      <c r="B29" s="36" t="s">
        <v>11</v>
      </c>
      <c r="D29" s="8" t="s">
        <v>8</v>
      </c>
      <c r="E29" s="6" t="s">
        <v>10</v>
      </c>
      <c r="F29" s="8" t="s">
        <v>8</v>
      </c>
      <c r="G29" s="6" t="s">
        <v>10</v>
      </c>
      <c r="H29" s="8" t="s">
        <v>8</v>
      </c>
      <c r="I29" s="6" t="s">
        <v>10</v>
      </c>
      <c r="J29" s="8" t="s">
        <v>8</v>
      </c>
      <c r="K29" s="6" t="s">
        <v>10</v>
      </c>
      <c r="L29" s="8" t="s">
        <v>8</v>
      </c>
      <c r="M29" s="6" t="s">
        <v>10</v>
      </c>
      <c r="N29" s="8" t="s">
        <v>8</v>
      </c>
      <c r="O29" s="6" t="s">
        <v>10</v>
      </c>
      <c r="P29" s="8" t="s">
        <v>8</v>
      </c>
      <c r="Q29" s="6" t="s">
        <v>10</v>
      </c>
      <c r="S29" s="8" t="s">
        <v>8</v>
      </c>
      <c r="T29" s="6" t="s">
        <v>10</v>
      </c>
      <c r="V29" s="20" t="s">
        <v>12</v>
      </c>
      <c r="W29" s="16"/>
    </row>
    <row r="30" spans="1:23" ht="15.75" thickBot="1" x14ac:dyDescent="0.3">
      <c r="A30" s="48"/>
      <c r="B30" s="37">
        <f>+[1]IDD!$AM$7</f>
        <v>3353</v>
      </c>
      <c r="D30" s="23">
        <f>+[1]IDD!$AP$33</f>
        <v>10.5</v>
      </c>
      <c r="E30" s="9">
        <f>+[1]IDD!$AN$32</f>
        <v>0.41037876528481959</v>
      </c>
      <c r="F30" s="23">
        <f>+[1]IDD!$AP$35</f>
        <v>6.5</v>
      </c>
      <c r="G30" s="9">
        <f>+[1]IDD!$AN$34</f>
        <v>5.9648076349537726E-3</v>
      </c>
      <c r="H30" s="24">
        <f>+[1]IDD!$AP$37</f>
        <v>8.3999999999999986</v>
      </c>
      <c r="I30" s="10">
        <f>+[1]IDD!$AN$36</f>
        <v>0.20280345958842827</v>
      </c>
      <c r="J30" s="24">
        <f>+[1]IDD!$AP$39</f>
        <v>8.4</v>
      </c>
      <c r="K30" s="10">
        <f>+[1]IDD!$AN$38</f>
        <v>6.7402326274977636E-2</v>
      </c>
      <c r="L30" s="24">
        <f>+[1]IDD!$AP$43</f>
        <v>6.4</v>
      </c>
      <c r="M30" s="10">
        <f>+[1]IDD!$AN$42</f>
        <v>5.9648076349537726E-3</v>
      </c>
      <c r="N30" s="58">
        <f>+[1]IDD!$AP$45</f>
        <v>7.5063829787234031</v>
      </c>
      <c r="O30" s="10">
        <f>+[1]IDD!$AN$44</f>
        <v>4.6227259170891738E-2</v>
      </c>
      <c r="P30" s="24">
        <f>+[1]IDD!$AP$79</f>
        <v>5.19</v>
      </c>
      <c r="Q30" s="10">
        <f>+[1]IDD!$AN$78</f>
        <v>0.26125857441097522</v>
      </c>
      <c r="S30" s="24">
        <v>2</v>
      </c>
      <c r="T30" s="10">
        <f>+[1]IDD!$AN$24</f>
        <v>0.10378765284819565</v>
      </c>
      <c r="V30" s="26">
        <f>((D30*E30+F30*G30+P30*Q30+S30*T30+H30*I30+J30*K30+L30*M30+N30*O30)*B30)</f>
        <v>28722.32936170213</v>
      </c>
      <c r="W30" s="56">
        <f>+V30-E23</f>
        <v>-7.7106382978745387</v>
      </c>
    </row>
    <row r="31" spans="1:23" x14ac:dyDescent="0.25">
      <c r="A31" s="48"/>
      <c r="D31" s="28" t="s">
        <v>17</v>
      </c>
      <c r="E31" s="29" t="s">
        <v>18</v>
      </c>
      <c r="F31" s="28" t="s">
        <v>17</v>
      </c>
      <c r="G31" s="29" t="s">
        <v>18</v>
      </c>
      <c r="H31" s="28" t="s">
        <v>17</v>
      </c>
      <c r="I31" s="29" t="s">
        <v>18</v>
      </c>
      <c r="J31" s="28" t="s">
        <v>17</v>
      </c>
      <c r="K31" s="29" t="s">
        <v>18</v>
      </c>
      <c r="L31" s="28" t="s">
        <v>17</v>
      </c>
      <c r="M31" s="29" t="s">
        <v>18</v>
      </c>
      <c r="N31" s="28" t="s">
        <v>17</v>
      </c>
      <c r="O31" s="29" t="s">
        <v>18</v>
      </c>
      <c r="P31" s="28" t="s">
        <v>17</v>
      </c>
      <c r="Q31" s="29" t="s">
        <v>18</v>
      </c>
      <c r="S31" s="28" t="s">
        <v>17</v>
      </c>
      <c r="T31" s="29" t="s">
        <v>18</v>
      </c>
    </row>
    <row r="32" spans="1:23" ht="15.75" thickBot="1" x14ac:dyDescent="0.3">
      <c r="A32" s="49"/>
      <c r="D32" s="31">
        <f>+[1]IDD!$AM$33-E32</f>
        <v>530</v>
      </c>
      <c r="E32" s="32">
        <f>+E30*D30*$B$30</f>
        <v>14448</v>
      </c>
      <c r="F32" s="31">
        <f>+[1]IDD!$AM$35-G32</f>
        <v>20</v>
      </c>
      <c r="G32" s="32">
        <f>+G30*F30*$B$30</f>
        <v>130</v>
      </c>
      <c r="H32" s="31">
        <f>+[1]IDD!$AM$37-I32</f>
        <v>22</v>
      </c>
      <c r="I32" s="32">
        <f>+I30*H30*$B$30</f>
        <v>5711.9999999999991</v>
      </c>
      <c r="J32" s="31">
        <f>+[1]IDD!$AM$39-K32</f>
        <v>103.99999999999977</v>
      </c>
      <c r="K32" s="32">
        <f>+K30*J30*$B$30</f>
        <v>1898.4</v>
      </c>
      <c r="L32" s="31">
        <f>+[1]IDD!$AM$43-M32</f>
        <v>20</v>
      </c>
      <c r="M32" s="32">
        <f>+M30*L30*$B$30</f>
        <v>128</v>
      </c>
      <c r="N32" s="57">
        <f>+[1]IDD!$AM$45-O32</f>
        <v>7.7106382978724923</v>
      </c>
      <c r="O32" s="32">
        <f>+O30*N30*$B$30</f>
        <v>1163.4893617021273</v>
      </c>
      <c r="P32" s="31">
        <f>+[1]IDD!$AM$79-Q32</f>
        <v>0</v>
      </c>
      <c r="Q32" s="32">
        <f>+Q30*P30*$B$30</f>
        <v>4546.4399999999996</v>
      </c>
      <c r="R32" s="25"/>
      <c r="S32" s="31">
        <f>SUM(D32,F32,H32,J32,L32,N32,P32)-T32</f>
        <v>7.710638297872265</v>
      </c>
      <c r="T32" s="32">
        <f>+T30*S30*$B$30</f>
        <v>696</v>
      </c>
      <c r="U32" s="25"/>
      <c r="V32" s="25">
        <f>SUM(E32,G32,I32,K32,M32,O32,Q32,T32)</f>
        <v>28722.329361702126</v>
      </c>
    </row>
    <row r="33" spans="1:23" ht="15.75" thickBot="1" x14ac:dyDescent="0.3">
      <c r="O33" s="25"/>
    </row>
    <row r="34" spans="1:23" ht="15.75" thickBot="1" x14ac:dyDescent="0.3">
      <c r="A34" s="44" t="s">
        <v>27</v>
      </c>
      <c r="B34" s="11" t="s">
        <v>6</v>
      </c>
      <c r="C34" s="11"/>
      <c r="D34" s="12"/>
      <c r="E34" s="22">
        <f>+[1]IDD!$AM$8</f>
        <v>28730.040000000005</v>
      </c>
    </row>
    <row r="35" spans="1:23" x14ac:dyDescent="0.25">
      <c r="A35" s="45"/>
    </row>
    <row r="36" spans="1:23" ht="15.75" thickBot="1" x14ac:dyDescent="0.3">
      <c r="A36" s="45"/>
      <c r="D36" s="50" t="s">
        <v>24</v>
      </c>
      <c r="E36" s="50"/>
      <c r="F36" s="50" t="s">
        <v>24</v>
      </c>
      <c r="G36" s="50"/>
      <c r="H36" s="50" t="s">
        <v>24</v>
      </c>
      <c r="I36" s="50"/>
      <c r="J36" s="50" t="s">
        <v>24</v>
      </c>
      <c r="K36" s="50"/>
      <c r="L36" s="50" t="s">
        <v>24</v>
      </c>
      <c r="M36" s="50"/>
      <c r="N36" s="51" t="s">
        <v>28</v>
      </c>
      <c r="O36" s="51"/>
      <c r="P36" s="50" t="s">
        <v>25</v>
      </c>
      <c r="Q36" s="50"/>
    </row>
    <row r="37" spans="1:23" ht="15.75" thickBot="1" x14ac:dyDescent="0.3">
      <c r="A37" s="45"/>
      <c r="D37" s="7" t="s">
        <v>0</v>
      </c>
      <c r="E37" s="1"/>
      <c r="F37" s="7" t="s">
        <v>0</v>
      </c>
      <c r="G37" s="1"/>
      <c r="H37" s="7" t="s">
        <v>0</v>
      </c>
      <c r="I37" s="1"/>
      <c r="J37" s="7" t="s">
        <v>0</v>
      </c>
      <c r="K37" s="1"/>
      <c r="L37" s="7" t="s">
        <v>0</v>
      </c>
      <c r="M37" s="1"/>
      <c r="N37" s="7" t="s">
        <v>0</v>
      </c>
      <c r="O37" s="1"/>
      <c r="P37" s="7" t="s">
        <v>0</v>
      </c>
      <c r="Q37" s="1"/>
      <c r="S37" s="7" t="s">
        <v>0</v>
      </c>
      <c r="T37" s="1"/>
      <c r="V37" s="17" t="s">
        <v>0</v>
      </c>
      <c r="W37" s="13"/>
    </row>
    <row r="38" spans="1:23" ht="15.75" thickBot="1" x14ac:dyDescent="0.3">
      <c r="A38" s="45"/>
      <c r="D38" s="2" t="s">
        <v>1</v>
      </c>
      <c r="E38" s="3"/>
      <c r="F38" s="2" t="s">
        <v>2</v>
      </c>
      <c r="G38" s="3"/>
      <c r="H38" s="2" t="s">
        <v>13</v>
      </c>
      <c r="I38" s="3"/>
      <c r="J38" s="2" t="s">
        <v>14</v>
      </c>
      <c r="K38" s="3"/>
      <c r="L38" s="2" t="s">
        <v>15</v>
      </c>
      <c r="M38" s="3"/>
      <c r="N38" s="2" t="s">
        <v>16</v>
      </c>
      <c r="O38" s="3"/>
      <c r="P38" s="2" t="s">
        <v>3</v>
      </c>
      <c r="Q38" s="3"/>
      <c r="S38" s="52" t="s">
        <v>26</v>
      </c>
      <c r="T38" s="53"/>
      <c r="V38" s="18" t="s">
        <v>7</v>
      </c>
      <c r="W38" s="14"/>
    </row>
    <row r="39" spans="1:23" ht="23.25" thickBot="1" x14ac:dyDescent="0.3">
      <c r="A39" s="45"/>
      <c r="B39" s="35" t="s">
        <v>4</v>
      </c>
      <c r="D39" s="4"/>
      <c r="E39" s="5"/>
      <c r="F39" s="4"/>
      <c r="G39" s="5"/>
      <c r="H39" s="4"/>
      <c r="I39" s="5"/>
      <c r="J39" s="4"/>
      <c r="K39" s="5"/>
      <c r="L39" s="4"/>
      <c r="M39" s="5"/>
      <c r="N39" s="4"/>
      <c r="O39" s="5"/>
      <c r="P39" s="4"/>
      <c r="Q39" s="5"/>
      <c r="S39" s="54"/>
      <c r="T39" s="55"/>
      <c r="V39" s="19" t="s">
        <v>9</v>
      </c>
      <c r="W39" s="15"/>
    </row>
    <row r="40" spans="1:23" ht="15.75" thickBot="1" x14ac:dyDescent="0.3">
      <c r="A40" s="45"/>
      <c r="B40" s="36" t="s">
        <v>11</v>
      </c>
      <c r="D40" s="8" t="s">
        <v>8</v>
      </c>
      <c r="E40" s="6" t="s">
        <v>10</v>
      </c>
      <c r="F40" s="8" t="s">
        <v>8</v>
      </c>
      <c r="G40" s="6" t="s">
        <v>10</v>
      </c>
      <c r="H40" s="8" t="s">
        <v>8</v>
      </c>
      <c r="I40" s="6" t="s">
        <v>10</v>
      </c>
      <c r="J40" s="8" t="s">
        <v>8</v>
      </c>
      <c r="K40" s="6" t="s">
        <v>10</v>
      </c>
      <c r="L40" s="8" t="s">
        <v>8</v>
      </c>
      <c r="M40" s="6" t="s">
        <v>10</v>
      </c>
      <c r="N40" s="8" t="s">
        <v>8</v>
      </c>
      <c r="O40" s="6" t="s">
        <v>10</v>
      </c>
      <c r="P40" s="8" t="s">
        <v>8</v>
      </c>
      <c r="Q40" s="6" t="s">
        <v>10</v>
      </c>
      <c r="S40" s="8" t="s">
        <v>8</v>
      </c>
      <c r="T40" s="6" t="s">
        <v>10</v>
      </c>
      <c r="V40" s="20" t="s">
        <v>12</v>
      </c>
      <c r="W40" s="16"/>
    </row>
    <row r="41" spans="1:23" ht="15.75" thickBot="1" x14ac:dyDescent="0.3">
      <c r="A41" s="45"/>
      <c r="B41" s="37">
        <f>+[1]IDD!$AM$7</f>
        <v>3353</v>
      </c>
      <c r="D41" s="23">
        <f>+[1]IDD!$AP$33</f>
        <v>10.5</v>
      </c>
      <c r="E41" s="9">
        <f>+[1]IDD!$AN$32</f>
        <v>0.41037876528481959</v>
      </c>
      <c r="F41" s="23">
        <f>+[1]IDD!$AP$35</f>
        <v>6.5</v>
      </c>
      <c r="G41" s="9">
        <f>+[1]IDD!$AN$34</f>
        <v>5.9648076349537726E-3</v>
      </c>
      <c r="H41" s="24">
        <f>+[1]IDD!$AP$37</f>
        <v>8.3999999999999986</v>
      </c>
      <c r="I41" s="10">
        <f>+[1]IDD!$AN$36</f>
        <v>0.20280345958842827</v>
      </c>
      <c r="J41" s="24">
        <f>+[1]IDD!$AP$39</f>
        <v>8.4</v>
      </c>
      <c r="K41" s="10">
        <f>+[1]IDD!$AN$38</f>
        <v>6.7402326274977636E-2</v>
      </c>
      <c r="L41" s="24">
        <f>+[1]IDD!$AP$43</f>
        <v>6.4</v>
      </c>
      <c r="M41" s="10">
        <f>+[1]IDD!$AN$42</f>
        <v>5.9648076349537726E-3</v>
      </c>
      <c r="N41" s="58">
        <f>+[1]IDD!$AN$45</f>
        <v>7.5561290322580632</v>
      </c>
      <c r="O41" s="10">
        <f>+[1]IDD!$AN$44</f>
        <v>4.6227259170891738E-2</v>
      </c>
      <c r="P41" s="24">
        <f>+[1]IDD!$AP$79</f>
        <v>5.19</v>
      </c>
      <c r="Q41" s="10">
        <f>+[1]IDD!$AN$78</f>
        <v>0.26125857441097522</v>
      </c>
      <c r="S41" s="24">
        <v>2</v>
      </c>
      <c r="T41" s="10">
        <f>+[1]IDD!$AN$24</f>
        <v>0.10378765284819565</v>
      </c>
      <c r="V41" s="26">
        <f>((D41*E41+F41*G41+P41*Q41+S41*T41+H41*I41+J41*K41+L41*M41+N41*O41)*B41)</f>
        <v>28730.040000000005</v>
      </c>
      <c r="W41" s="56">
        <f>+V41-E34</f>
        <v>0</v>
      </c>
    </row>
    <row r="42" spans="1:23" x14ac:dyDescent="0.25">
      <c r="A42" s="45"/>
      <c r="D42" s="28" t="s">
        <v>17</v>
      </c>
      <c r="E42" s="29" t="s">
        <v>18</v>
      </c>
      <c r="F42" s="28" t="s">
        <v>17</v>
      </c>
      <c r="G42" s="29" t="s">
        <v>18</v>
      </c>
      <c r="H42" s="28" t="s">
        <v>17</v>
      </c>
      <c r="I42" s="29" t="s">
        <v>18</v>
      </c>
      <c r="J42" s="28" t="s">
        <v>17</v>
      </c>
      <c r="K42" s="29" t="s">
        <v>18</v>
      </c>
      <c r="L42" s="28" t="s">
        <v>17</v>
      </c>
      <c r="M42" s="29" t="s">
        <v>18</v>
      </c>
      <c r="N42" s="28" t="s">
        <v>17</v>
      </c>
      <c r="O42" s="29" t="s">
        <v>18</v>
      </c>
      <c r="P42" s="28" t="s">
        <v>17</v>
      </c>
      <c r="Q42" s="29" t="s">
        <v>18</v>
      </c>
      <c r="S42" s="28" t="s">
        <v>17</v>
      </c>
      <c r="T42" s="29" t="s">
        <v>18</v>
      </c>
    </row>
    <row r="43" spans="1:23" ht="15.75" thickBot="1" x14ac:dyDescent="0.3">
      <c r="A43" s="46"/>
      <c r="D43" s="31">
        <f>+[1]IDD!$AM$33-E43</f>
        <v>530</v>
      </c>
      <c r="E43" s="32">
        <f>+E41*D41*$B$30</f>
        <v>14448</v>
      </c>
      <c r="F43" s="31">
        <f>+[1]IDD!$AM$35-G43</f>
        <v>20</v>
      </c>
      <c r="G43" s="32">
        <f>+G41*F41*$B$30</f>
        <v>130</v>
      </c>
      <c r="H43" s="31">
        <f>+[1]IDD!$AM$37-I43</f>
        <v>22</v>
      </c>
      <c r="I43" s="32">
        <f>+I41*H41*$B$30</f>
        <v>5711.9999999999991</v>
      </c>
      <c r="J43" s="31">
        <f>+[1]IDD!$AM$39-K43</f>
        <v>103.99999999999977</v>
      </c>
      <c r="K43" s="32">
        <f>+K41*J41*$B$30</f>
        <v>1898.4</v>
      </c>
      <c r="L43" s="31">
        <f>+[1]IDD!$AM$43-M43</f>
        <v>20</v>
      </c>
      <c r="M43" s="32">
        <f>+M41*L41*$B$30</f>
        <v>128</v>
      </c>
      <c r="N43" s="57">
        <f>+[1]IDD!$AM$45-O43</f>
        <v>0</v>
      </c>
      <c r="O43" s="32">
        <f>+O41*N41*$B$30</f>
        <v>1171.1999999999998</v>
      </c>
      <c r="P43" s="31">
        <f>+[1]IDD!$AM$79-Q43</f>
        <v>0</v>
      </c>
      <c r="Q43" s="32">
        <f>+Q41*P41*$B$30</f>
        <v>4546.4399999999996</v>
      </c>
      <c r="R43" s="25"/>
      <c r="S43" s="31">
        <f>SUM(D43,F43,H43,J43,L43,N43,P43)-T43</f>
        <v>0</v>
      </c>
      <c r="T43" s="32">
        <f>+T41*S41*$B$30</f>
        <v>696</v>
      </c>
      <c r="U43" s="25"/>
      <c r="V43" s="25">
        <f>SUM(E43,G43,I43,K43,M43,O43,Q43,T43)</f>
        <v>28730.04</v>
      </c>
    </row>
  </sheetData>
  <mergeCells count="78">
    <mergeCell ref="S37:T37"/>
    <mergeCell ref="D38:E39"/>
    <mergeCell ref="F38:G39"/>
    <mergeCell ref="H38:I39"/>
    <mergeCell ref="J38:K39"/>
    <mergeCell ref="L38:M39"/>
    <mergeCell ref="N38:O39"/>
    <mergeCell ref="P38:Q39"/>
    <mergeCell ref="S38:T39"/>
    <mergeCell ref="P36:Q36"/>
    <mergeCell ref="D37:E37"/>
    <mergeCell ref="F37:G37"/>
    <mergeCell ref="H37:I37"/>
    <mergeCell ref="J37:K37"/>
    <mergeCell ref="L37:M37"/>
    <mergeCell ref="N37:O37"/>
    <mergeCell ref="P37:Q37"/>
    <mergeCell ref="P25:Q25"/>
    <mergeCell ref="P14:Q14"/>
    <mergeCell ref="P4:Q4"/>
    <mergeCell ref="A34:A43"/>
    <mergeCell ref="D36:E36"/>
    <mergeCell ref="F36:G36"/>
    <mergeCell ref="H36:I36"/>
    <mergeCell ref="J36:K36"/>
    <mergeCell ref="L36:M36"/>
    <mergeCell ref="N36:O36"/>
    <mergeCell ref="D4:E4"/>
    <mergeCell ref="F4:G4"/>
    <mergeCell ref="F14:G14"/>
    <mergeCell ref="H4:I4"/>
    <mergeCell ref="J4:K4"/>
    <mergeCell ref="N25:O25"/>
    <mergeCell ref="D25:E25"/>
    <mergeCell ref="F25:G25"/>
    <mergeCell ref="H25:I25"/>
    <mergeCell ref="J25:K25"/>
    <mergeCell ref="L25:M25"/>
    <mergeCell ref="D14:E14"/>
    <mergeCell ref="A2:A11"/>
    <mergeCell ref="A13:A21"/>
    <mergeCell ref="A23:A32"/>
    <mergeCell ref="D27:E28"/>
    <mergeCell ref="F27:G28"/>
    <mergeCell ref="H27:I28"/>
    <mergeCell ref="J27:K28"/>
    <mergeCell ref="P27:Q28"/>
    <mergeCell ref="S27:T28"/>
    <mergeCell ref="L27:M28"/>
    <mergeCell ref="N27:O28"/>
    <mergeCell ref="S15:T15"/>
    <mergeCell ref="S16:T17"/>
    <mergeCell ref="D26:E26"/>
    <mergeCell ref="F26:G26"/>
    <mergeCell ref="H26:I26"/>
    <mergeCell ref="J26:K26"/>
    <mergeCell ref="P26:Q26"/>
    <mergeCell ref="S26:T26"/>
    <mergeCell ref="L26:M26"/>
    <mergeCell ref="N26:O26"/>
    <mergeCell ref="H6:I7"/>
    <mergeCell ref="D15:E15"/>
    <mergeCell ref="F15:G15"/>
    <mergeCell ref="D16:E17"/>
    <mergeCell ref="F16:G17"/>
    <mergeCell ref="P15:Q15"/>
    <mergeCell ref="P16:Q17"/>
    <mergeCell ref="D6:E7"/>
    <mergeCell ref="F6:G7"/>
    <mergeCell ref="P6:Q7"/>
    <mergeCell ref="S5:T5"/>
    <mergeCell ref="S6:T7"/>
    <mergeCell ref="J5:K5"/>
    <mergeCell ref="J6:K7"/>
    <mergeCell ref="H5:I5"/>
    <mergeCell ref="D5:E5"/>
    <mergeCell ref="F5:G5"/>
    <mergeCell ref="P5:Q5"/>
  </mergeCells>
  <pageMargins left="0.7" right="0.7" top="0.75" bottom="0.75" header="0.3" footer="0.3"/>
  <pageSetup paperSize="8" scale="7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Les Cinémas Gaumont Pathé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Jean-daniel Uhmann</dc:creator>
  <cp:lastModifiedBy>Jean-daniel Uhmann</cp:lastModifiedBy>
  <cp:lastPrinted>2017-06-10T14:47:20Z</cp:lastPrinted>
  <dcterms:created xsi:type="dcterms:W3CDTF">2017-06-10T12:03:18Z</dcterms:created>
  <dcterms:modified xsi:type="dcterms:W3CDTF">2017-06-10T14:54:42Z</dcterms:modified>
</cp:coreProperties>
</file>