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3900" yWindow="5175" windowWidth="9300" windowHeight="1545"/>
  </bookViews>
  <sheets>
    <sheet name="Rapport" sheetId="9" r:id="rId1"/>
    <sheet name="Spec" sheetId="15" r:id="rId2"/>
    <sheet name="Traduction" sheetId="14" r:id="rId3"/>
    <sheet name="Production" sheetId="16" r:id="rId4"/>
  </sheets>
  <definedNames>
    <definedName name="_xlnm._FilterDatabase" localSheetId="0" hidden="1">Rapport!#REF!</definedName>
    <definedName name="_xlnm.Print_Titles" localSheetId="0">Rapport!$1:$4</definedName>
    <definedName name="Z_4CC904AB_B035_41E2_B939_AB6D0F19848C_.wvu.PrintTitles" localSheetId="0" hidden="1">Rapport!$1:$4</definedName>
    <definedName name="Z_60A70949_C5DF_4D44_9F46_2BB00D128D7B_.wvu.PrintTitles" localSheetId="0" hidden="1">Rapport!$1:$4</definedName>
    <definedName name="Z_6AD1477D_24C3_42D5_9221_0CA5BFED9AF0_.wvu.PrintTitles" localSheetId="0" hidden="1">Rapport!$1:$4</definedName>
    <definedName name="Z_D5E5E294_622F_420C_9BBF_F6BD365C51D0_.wvu.PrintTitles" localSheetId="0" hidden="1">Rapport!$1:$4</definedName>
  </definedNames>
  <calcPr calcId="145621"/>
  <customWorkbookViews>
    <customWorkbookView name="Marco Wichtermann - Persönliche Ansicht" guid="{FB5E1903-66FB-49D3-857B-4BE547037E1A}" mergeInterval="0" personalView="1" maximized="1" windowWidth="1276" windowHeight="782" tabRatio="844" activeSheetId="2"/>
    <customWorkbookView name="Urs Schneider - Persönliche Ansicht" guid="{4CC904AB-B035-41E2-B939-AB6D0F19848C}" mergeInterval="0" personalView="1" maximized="1" windowWidth="1276" windowHeight="809" tabRatio="844" activeSheetId="1"/>
    <customWorkbookView name="Peter Hoefer - Persönliche Ansicht" guid="{03BC70A9-1F14-4591-922E-82CFE9DDEACF}" mergeInterval="0" personalView="1" maximized="1" windowWidth="1276" windowHeight="861" tabRatio="914" activeSheetId="1"/>
    <customWorkbookView name="Peter Schmutz - Persönliche Ansicht" guid="{D5E5E294-622F-420C-9BBF-F6BD365C51D0}" mergeInterval="0" personalView="1" maximized="1" windowWidth="1276" windowHeight="835" tabRatio="844" activeSheetId="2"/>
    <customWorkbookView name="Reto Cometta - Persönliche Ansicht" guid="{24306DFC-5CF4-4F64-BD0E-B826E8EF1870}" mergeInterval="0" personalView="1" maximized="1" windowWidth="1020" windowHeight="605" tabRatio="914" activeSheetId="1"/>
    <customWorkbookView name="Marc Luder - Personal View" guid="{60A70949-C5DF-4D44-9F46-2BB00D128D7B}" mergeInterval="0" personalView="1" maximized="1" windowWidth="1276" windowHeight="885" tabRatio="844" activeSheetId="1"/>
    <customWorkbookView name="Andreas Greber - Persönliche Ansicht" guid="{088F1071-2D3E-40F3-8B43-015F17487A3A}" mergeInterval="0" personalView="1" maximized="1" windowWidth="1276" windowHeight="862" tabRatio="914" activeSheetId="2"/>
    <customWorkbookView name="Jürgen Bennewitz - Persönliche Ansicht" guid="{44C941A0-D903-4C44-A3AA-062B3982A7AE}" mergeInterval="0" personalView="1" maximized="1" xWindow="2" yWindow="105" windowWidth="1276" windowHeight="834" tabRatio="601" activeSheetId="1"/>
    <customWorkbookView name="Juergen Bennewitz - Persönliche Ansicht" guid="{2053AD74-3FC2-44D7-8ED1-9615097470AD}" mergeInterval="0" personalView="1" maximized="1" windowWidth="1276" windowHeight="810" tabRatio="619" activeSheetId="1"/>
    <customWorkbookView name="Rahmatollah Batur - Persönliche Ansicht" guid="{F6109CFD-1640-4115-B7E4-EBBC11F82FBC}" mergeInterval="0" personalView="1" maximized="1" windowWidth="1148" windowHeight="676" tabRatio="503" activeSheetId="1"/>
    <customWorkbookView name="Rudolf Kloetzli - Persönliche Ansicht" guid="{867C7F7B-684E-4592-B556-7D0353CCD40E}" mergeInterval="0" personalView="1" maximized="1" xWindow="2" yWindow="93" windowWidth="1148" windowHeight="702" tabRatio="914" activeSheetId="1"/>
    <customWorkbookView name="Julio Rio - Persönliche Ansicht" guid="{9FC45F4D-6A79-4D04-BD8A-3C76528DF1EE}" mergeInterval="0" personalView="1" maximized="1" windowWidth="1140" windowHeight="773" tabRatio="914" activeSheetId="2"/>
    <customWorkbookView name="Cometta - Persönliche Ansicht" guid="{8A0961E2-9109-4AE0-86C7-8518BAF96E0C}" mergeInterval="0" personalView="1" maximized="1" windowWidth="1276" windowHeight="861" tabRatio="711" activeSheetId="6"/>
    <customWorkbookView name="bieri - Persönliche Ansicht" guid="{5CC83DB2-672A-4630-A5FC-234B8F106FE3}" mergeInterval="0" personalView="1" maximized="1" windowWidth="1276" windowHeight="888" activeSheetId="1"/>
    <customWorkbookView name="greber - Persönliche Ansicht" guid="{8DA9CA0B-CEC4-42AD-BE43-89AA9E2B1EDA}" mergeInterval="0" personalView="1" maximized="1" windowWidth="1276" windowHeight="888" tabRatio="914" activeSheetId="1"/>
    <customWorkbookView name="Rene Stöckli - Persönliche Ansicht" guid="{339FABC8-BFB3-44DF-8B34-9C563C35BF73}" mergeInterval="0" personalView="1" maximized="1" windowWidth="1148" windowHeight="728" activeSheetId="7"/>
    <customWorkbookView name="Moser - Persönliche Ansicht" guid="{C2FF886E-582C-4310-9E1B-1D156057106C}" mergeInterval="0" personalView="1" maximized="1" windowWidth="1276" windowHeight="862" activeSheetId="1"/>
    <customWorkbookView name="rio - Persönliche Ansicht" guid="{61F1C654-C846-4A75-A10D-51BFC0CBAB98}" mergeInterval="0" personalView="1" maximized="1" windowWidth="1219" windowHeight="819" tabRatio="711" activeSheetId="7"/>
    <customWorkbookView name="luder - Persönliche Ansicht" guid="{D1BE384C-843B-430D-93BB-DA99C2CF98A3}" mergeInterval="0" personalView="1" maximized="1" windowWidth="1276" windowHeight="888" tabRatio="769" activeSheetId="3"/>
    <customWorkbookView name="Fuchs - Persönliche Ansicht" guid="{6DC656FA-C674-4023-B55B-A25D9D8DB972}" mergeInterval="0" personalView="1" maximized="1" windowWidth="1276" windowHeight="861" activeSheetId="13"/>
    <customWorkbookView name="Thomas Bieri - Persönliche Ansicht" guid="{289A4A5E-FA44-446A-B9EE-DDB48FAFF235}" mergeInterval="0" personalView="1" maximized="1" windowWidth="1276" windowHeight="862" activeSheetId="3"/>
    <customWorkbookView name="Urs Ramseier - Persönliche Ansicht" guid="{1C88F5D1-2CFC-4236-9742-D18B33B3C798}" mergeInterval="0" personalView="1" maximized="1" windowWidth="1276" windowHeight="835" tabRatio="677" activeSheetId="2"/>
    <customWorkbookView name="Stefan Zwahlen - Persönliche Ansicht" guid="{188789C2-2C92-46DE-864E-73CE3050D1B6}" mergeInterval="0" personalView="1" maximized="1" xWindow="274" yWindow="93" windowWidth="876" windowHeight="702" tabRatio="769" activeSheetId="1"/>
    <customWorkbookView name="P5039115 - Persönliche Ansicht" guid="{6AD1477D-24C3-42D5-9221-0CA5BFED9AF0}" mergeInterval="0" personalView="1" maximized="1" windowWidth="1276" windowHeight="888" tabRatio="844" activeSheetId="2"/>
    <customWorkbookView name="Marc Luder - Persönliche Ansicht" guid="{850672EC-640B-462E-A7E2-779A5308C719}" mergeInterval="0" personalView="1" maximized="1" windowWidth="1276" windowHeight="888" tabRatio="601" activeSheetId="2"/>
  </customWorkbookViews>
</workbook>
</file>

<file path=xl/calcChain.xml><?xml version="1.0" encoding="utf-8"?>
<calcChain xmlns="http://schemas.openxmlformats.org/spreadsheetml/2006/main">
  <c r="AN4" i="9" l="1" a="1"/>
  <c r="AN4" i="9" s="1"/>
  <c r="Y1" i="9"/>
  <c r="O26" i="9"/>
  <c r="P26" i="9"/>
  <c r="O27" i="9"/>
  <c r="P27" i="9"/>
  <c r="O28" i="9"/>
  <c r="P28" i="9"/>
  <c r="O29" i="9"/>
  <c r="P29" i="9"/>
  <c r="O30" i="9"/>
  <c r="P30" i="9"/>
  <c r="O31" i="9"/>
  <c r="P31" i="9"/>
  <c r="O32" i="9"/>
  <c r="P32" i="9"/>
  <c r="O33" i="9"/>
  <c r="P33" i="9"/>
  <c r="O34" i="9"/>
  <c r="P34" i="9"/>
  <c r="O35" i="9"/>
  <c r="P35" i="9"/>
  <c r="O36" i="9"/>
  <c r="P36" i="9"/>
  <c r="O37" i="9"/>
  <c r="P37" i="9"/>
  <c r="O38" i="9"/>
  <c r="P38" i="9"/>
  <c r="O39" i="9"/>
  <c r="P39" i="9"/>
  <c r="O40" i="9"/>
  <c r="P40" i="9"/>
  <c r="O41" i="9"/>
  <c r="P41" i="9"/>
  <c r="O42" i="9"/>
  <c r="P42" i="9"/>
  <c r="O43" i="9"/>
  <c r="P43" i="9"/>
  <c r="T4" i="9"/>
  <c r="S384" i="9"/>
  <c r="S364" i="9"/>
  <c r="S344" i="9"/>
  <c r="S324" i="9"/>
  <c r="S304" i="9"/>
  <c r="S284" i="9"/>
  <c r="S264" i="9"/>
  <c r="S244" i="9"/>
  <c r="S224" i="9"/>
  <c r="S204" i="9"/>
  <c r="S184" i="9"/>
  <c r="S164" i="9"/>
  <c r="S144" i="9"/>
  <c r="S124" i="9"/>
  <c r="S104" i="9"/>
  <c r="S84" i="9"/>
  <c r="S64" i="9"/>
  <c r="S44" i="9"/>
  <c r="Q64" i="9"/>
  <c r="R64" i="9"/>
  <c r="Q44" i="9"/>
  <c r="R44" i="9"/>
  <c r="S24" i="9"/>
  <c r="S5" i="9" l="1"/>
  <c r="P251" i="9"/>
  <c r="AK384" i="9" l="1"/>
  <c r="AJ384" i="9"/>
  <c r="AH384" i="9"/>
  <c r="AG384" i="9"/>
  <c r="AE384" i="9"/>
  <c r="AC384" i="9"/>
  <c r="AA384" i="9"/>
  <c r="Y384" i="9"/>
  <c r="X384" i="9"/>
  <c r="R384" i="9"/>
  <c r="Q384" i="9"/>
  <c r="N384" i="9"/>
  <c r="M384" i="9"/>
  <c r="L384" i="9"/>
  <c r="K384" i="9"/>
  <c r="J384" i="9"/>
  <c r="I384" i="9"/>
  <c r="H384" i="9"/>
  <c r="P384" i="9" s="1"/>
  <c r="G384" i="9"/>
  <c r="P383" i="9"/>
  <c r="O383" i="9"/>
  <c r="P382" i="9"/>
  <c r="O382" i="9"/>
  <c r="P381" i="9"/>
  <c r="O381" i="9"/>
  <c r="P380" i="9"/>
  <c r="O380" i="9"/>
  <c r="P379" i="9"/>
  <c r="O379" i="9"/>
  <c r="P378" i="9"/>
  <c r="O378" i="9"/>
  <c r="P377" i="9"/>
  <c r="O377" i="9"/>
  <c r="P376" i="9"/>
  <c r="O376" i="9"/>
  <c r="P375" i="9"/>
  <c r="O375" i="9"/>
  <c r="P374" i="9"/>
  <c r="O374" i="9"/>
  <c r="P373" i="9"/>
  <c r="O373" i="9"/>
  <c r="P372" i="9"/>
  <c r="O372" i="9"/>
  <c r="P371" i="9"/>
  <c r="O371" i="9"/>
  <c r="E371" i="9"/>
  <c r="E374" i="9" s="1"/>
  <c r="E377" i="9" s="1"/>
  <c r="E380" i="9" s="1"/>
  <c r="E383" i="9" s="1"/>
  <c r="P370" i="9"/>
  <c r="O370" i="9"/>
  <c r="E370" i="9"/>
  <c r="E373" i="9" s="1"/>
  <c r="E376" i="9" s="1"/>
  <c r="E379" i="9" s="1"/>
  <c r="E382" i="9" s="1"/>
  <c r="P369" i="9"/>
  <c r="O369" i="9"/>
  <c r="E369" i="9"/>
  <c r="E372" i="9" s="1"/>
  <c r="E375" i="9" s="1"/>
  <c r="E378" i="9" s="1"/>
  <c r="E381" i="9" s="1"/>
  <c r="P368" i="9"/>
  <c r="O368" i="9"/>
  <c r="P366" i="9"/>
  <c r="O366" i="9"/>
  <c r="B365" i="9"/>
  <c r="AK364" i="9"/>
  <c r="AJ364" i="9"/>
  <c r="AH364" i="9"/>
  <c r="AG364" i="9"/>
  <c r="AE364" i="9"/>
  <c r="AC364" i="9"/>
  <c r="AA364" i="9"/>
  <c r="Y364" i="9"/>
  <c r="X364" i="9"/>
  <c r="R364" i="9"/>
  <c r="Q364" i="9"/>
  <c r="N364" i="9"/>
  <c r="M364" i="9"/>
  <c r="L364" i="9"/>
  <c r="K364" i="9"/>
  <c r="J364" i="9"/>
  <c r="I364" i="9"/>
  <c r="H364" i="9"/>
  <c r="G364" i="9"/>
  <c r="P363" i="9"/>
  <c r="O363" i="9"/>
  <c r="P362" i="9"/>
  <c r="O362" i="9"/>
  <c r="P361" i="9"/>
  <c r="O361" i="9"/>
  <c r="P360" i="9"/>
  <c r="O360" i="9"/>
  <c r="P359" i="9"/>
  <c r="O359" i="9"/>
  <c r="P358" i="9"/>
  <c r="O358" i="9"/>
  <c r="P357" i="9"/>
  <c r="O357" i="9"/>
  <c r="P356" i="9"/>
  <c r="O356" i="9"/>
  <c r="P355" i="9"/>
  <c r="O355" i="9"/>
  <c r="P354" i="9"/>
  <c r="O354" i="9"/>
  <c r="P353" i="9"/>
  <c r="O353" i="9"/>
  <c r="P352" i="9"/>
  <c r="O352" i="9"/>
  <c r="P351" i="9"/>
  <c r="O351" i="9"/>
  <c r="E351" i="9"/>
  <c r="E354" i="9" s="1"/>
  <c r="E357" i="9" s="1"/>
  <c r="E360" i="9" s="1"/>
  <c r="E363" i="9" s="1"/>
  <c r="P350" i="9"/>
  <c r="O350" i="9"/>
  <c r="E350" i="9"/>
  <c r="E353" i="9" s="1"/>
  <c r="E356" i="9" s="1"/>
  <c r="E359" i="9" s="1"/>
  <c r="E362" i="9" s="1"/>
  <c r="P349" i="9"/>
  <c r="O349" i="9"/>
  <c r="E349" i="9"/>
  <c r="E352" i="9" s="1"/>
  <c r="E355" i="9" s="1"/>
  <c r="E358" i="9" s="1"/>
  <c r="E361" i="9" s="1"/>
  <c r="P348" i="9"/>
  <c r="O348" i="9"/>
  <c r="P346" i="9"/>
  <c r="O346" i="9"/>
  <c r="B345" i="9"/>
  <c r="AK344" i="9"/>
  <c r="AJ344" i="9"/>
  <c r="AH344" i="9"/>
  <c r="AG344" i="9"/>
  <c r="AE344" i="9"/>
  <c r="AC344" i="9"/>
  <c r="AA344" i="9"/>
  <c r="Y344" i="9"/>
  <c r="X344" i="9"/>
  <c r="R344" i="9"/>
  <c r="Q344" i="9"/>
  <c r="N344" i="9"/>
  <c r="M344" i="9"/>
  <c r="L344" i="9"/>
  <c r="K344" i="9"/>
  <c r="J344" i="9"/>
  <c r="I344" i="9"/>
  <c r="H344" i="9"/>
  <c r="G344" i="9"/>
  <c r="P343" i="9"/>
  <c r="O343" i="9"/>
  <c r="P342" i="9"/>
  <c r="O342" i="9"/>
  <c r="P341" i="9"/>
  <c r="O341" i="9"/>
  <c r="P340" i="9"/>
  <c r="O340" i="9"/>
  <c r="P339" i="9"/>
  <c r="O339" i="9"/>
  <c r="P338" i="9"/>
  <c r="O338" i="9"/>
  <c r="P337" i="9"/>
  <c r="O337" i="9"/>
  <c r="P336" i="9"/>
  <c r="O336" i="9"/>
  <c r="P335" i="9"/>
  <c r="O335" i="9"/>
  <c r="P334" i="9"/>
  <c r="O334" i="9"/>
  <c r="P333" i="9"/>
  <c r="O333" i="9"/>
  <c r="P332" i="9"/>
  <c r="O332" i="9"/>
  <c r="P331" i="9"/>
  <c r="O331" i="9"/>
  <c r="E331" i="9"/>
  <c r="E334" i="9" s="1"/>
  <c r="E337" i="9" s="1"/>
  <c r="E340" i="9" s="1"/>
  <c r="E343" i="9" s="1"/>
  <c r="P330" i="9"/>
  <c r="O330" i="9"/>
  <c r="E330" i="9"/>
  <c r="E333" i="9" s="1"/>
  <c r="E336" i="9" s="1"/>
  <c r="E339" i="9" s="1"/>
  <c r="E342" i="9" s="1"/>
  <c r="P329" i="9"/>
  <c r="O329" i="9"/>
  <c r="E329" i="9"/>
  <c r="E332" i="9" s="1"/>
  <c r="E335" i="9" s="1"/>
  <c r="E338" i="9" s="1"/>
  <c r="E341" i="9" s="1"/>
  <c r="P328" i="9"/>
  <c r="O328" i="9"/>
  <c r="P326" i="9"/>
  <c r="O326" i="9"/>
  <c r="B325" i="9"/>
  <c r="AK324" i="9"/>
  <c r="AJ324" i="9"/>
  <c r="AH324" i="9"/>
  <c r="AG324" i="9"/>
  <c r="AE324" i="9"/>
  <c r="AC324" i="9"/>
  <c r="AA324" i="9"/>
  <c r="Y324" i="9"/>
  <c r="X324" i="9"/>
  <c r="R324" i="9"/>
  <c r="Q324" i="9"/>
  <c r="N324" i="9"/>
  <c r="M324" i="9"/>
  <c r="L324" i="9"/>
  <c r="K324" i="9"/>
  <c r="J324" i="9"/>
  <c r="I324" i="9"/>
  <c r="H324" i="9"/>
  <c r="G324" i="9"/>
  <c r="P323" i="9"/>
  <c r="O323" i="9"/>
  <c r="P322" i="9"/>
  <c r="O322" i="9"/>
  <c r="P321" i="9"/>
  <c r="O321" i="9"/>
  <c r="P320" i="9"/>
  <c r="O320" i="9"/>
  <c r="P319" i="9"/>
  <c r="O319" i="9"/>
  <c r="P318" i="9"/>
  <c r="O318" i="9"/>
  <c r="P317" i="9"/>
  <c r="O317" i="9"/>
  <c r="P316" i="9"/>
  <c r="O316" i="9"/>
  <c r="P315" i="9"/>
  <c r="O315" i="9"/>
  <c r="P314" i="9"/>
  <c r="O314" i="9"/>
  <c r="P313" i="9"/>
  <c r="O313" i="9"/>
  <c r="P312" i="9"/>
  <c r="O312" i="9"/>
  <c r="P311" i="9"/>
  <c r="O311" i="9"/>
  <c r="E311" i="9"/>
  <c r="E314" i="9" s="1"/>
  <c r="E317" i="9" s="1"/>
  <c r="E320" i="9" s="1"/>
  <c r="E323" i="9" s="1"/>
  <c r="P310" i="9"/>
  <c r="O310" i="9"/>
  <c r="E310" i="9"/>
  <c r="E313" i="9" s="1"/>
  <c r="E316" i="9" s="1"/>
  <c r="E319" i="9" s="1"/>
  <c r="E322" i="9" s="1"/>
  <c r="P309" i="9"/>
  <c r="O309" i="9"/>
  <c r="E309" i="9"/>
  <c r="E312" i="9" s="1"/>
  <c r="E315" i="9" s="1"/>
  <c r="E318" i="9" s="1"/>
  <c r="E321" i="9" s="1"/>
  <c r="P308" i="9"/>
  <c r="O308" i="9"/>
  <c r="P306" i="9"/>
  <c r="O306" i="9"/>
  <c r="B305" i="9"/>
  <c r="AK304" i="9"/>
  <c r="AJ304" i="9"/>
  <c r="AH304" i="9"/>
  <c r="AG304" i="9"/>
  <c r="AE304" i="9"/>
  <c r="AC304" i="9"/>
  <c r="AA304" i="9"/>
  <c r="Y304" i="9"/>
  <c r="X304" i="9"/>
  <c r="R304" i="9"/>
  <c r="Q304" i="9"/>
  <c r="N304" i="9"/>
  <c r="M304" i="9"/>
  <c r="L304" i="9"/>
  <c r="K304" i="9"/>
  <c r="J304" i="9"/>
  <c r="I304" i="9"/>
  <c r="H304" i="9"/>
  <c r="G304" i="9"/>
  <c r="P303" i="9"/>
  <c r="O303" i="9"/>
  <c r="P302" i="9"/>
  <c r="O302" i="9"/>
  <c r="P301" i="9"/>
  <c r="O301" i="9"/>
  <c r="P300" i="9"/>
  <c r="O300" i="9"/>
  <c r="P299" i="9"/>
  <c r="O299" i="9"/>
  <c r="P298" i="9"/>
  <c r="O298" i="9"/>
  <c r="P297" i="9"/>
  <c r="O297" i="9"/>
  <c r="P296" i="9"/>
  <c r="O296" i="9"/>
  <c r="P295" i="9"/>
  <c r="O295" i="9"/>
  <c r="P294" i="9"/>
  <c r="O294" i="9"/>
  <c r="P293" i="9"/>
  <c r="O293" i="9"/>
  <c r="P292" i="9"/>
  <c r="O292" i="9"/>
  <c r="P291" i="9"/>
  <c r="O291" i="9"/>
  <c r="E291" i="9"/>
  <c r="E294" i="9" s="1"/>
  <c r="E297" i="9" s="1"/>
  <c r="E300" i="9" s="1"/>
  <c r="E303" i="9" s="1"/>
  <c r="P290" i="9"/>
  <c r="O290" i="9"/>
  <c r="E290" i="9"/>
  <c r="E293" i="9" s="1"/>
  <c r="E296" i="9" s="1"/>
  <c r="E299" i="9" s="1"/>
  <c r="E302" i="9" s="1"/>
  <c r="P289" i="9"/>
  <c r="O289" i="9"/>
  <c r="E289" i="9"/>
  <c r="E292" i="9" s="1"/>
  <c r="E295" i="9" s="1"/>
  <c r="E298" i="9" s="1"/>
  <c r="E301" i="9" s="1"/>
  <c r="P288" i="9"/>
  <c r="O288" i="9"/>
  <c r="P286" i="9"/>
  <c r="O286" i="9"/>
  <c r="B285" i="9"/>
  <c r="AK284" i="9"/>
  <c r="AJ284" i="9"/>
  <c r="AH284" i="9"/>
  <c r="AG284" i="9"/>
  <c r="AE284" i="9"/>
  <c r="AC284" i="9"/>
  <c r="AA284" i="9"/>
  <c r="Y284" i="9"/>
  <c r="X284" i="9"/>
  <c r="R284" i="9"/>
  <c r="Q284" i="9"/>
  <c r="N284" i="9"/>
  <c r="M284" i="9"/>
  <c r="L284" i="9"/>
  <c r="K284" i="9"/>
  <c r="J284" i="9"/>
  <c r="I284" i="9"/>
  <c r="H284" i="9"/>
  <c r="G284" i="9"/>
  <c r="P283" i="9"/>
  <c r="O283" i="9"/>
  <c r="P282" i="9"/>
  <c r="O282" i="9"/>
  <c r="P281" i="9"/>
  <c r="O281" i="9"/>
  <c r="P280" i="9"/>
  <c r="O280" i="9"/>
  <c r="O279" i="9"/>
  <c r="P278" i="9"/>
  <c r="O278" i="9"/>
  <c r="P277" i="9"/>
  <c r="O277" i="9"/>
  <c r="P276" i="9"/>
  <c r="O276" i="9"/>
  <c r="P275" i="9"/>
  <c r="O275" i="9"/>
  <c r="P274" i="9"/>
  <c r="O274" i="9"/>
  <c r="P273" i="9"/>
  <c r="O273" i="9"/>
  <c r="P272" i="9"/>
  <c r="O272" i="9"/>
  <c r="P271" i="9"/>
  <c r="O271" i="9"/>
  <c r="E271" i="9"/>
  <c r="E274" i="9" s="1"/>
  <c r="E277" i="9" s="1"/>
  <c r="E280" i="9" s="1"/>
  <c r="E283" i="9" s="1"/>
  <c r="P270" i="9"/>
  <c r="O270" i="9"/>
  <c r="E270" i="9"/>
  <c r="E273" i="9" s="1"/>
  <c r="E276" i="9" s="1"/>
  <c r="E279" i="9" s="1"/>
  <c r="E282" i="9" s="1"/>
  <c r="P269" i="9"/>
  <c r="O269" i="9"/>
  <c r="E269" i="9"/>
  <c r="E272" i="9" s="1"/>
  <c r="E275" i="9" s="1"/>
  <c r="E278" i="9" s="1"/>
  <c r="E281" i="9" s="1"/>
  <c r="P268" i="9"/>
  <c r="O268" i="9"/>
  <c r="P266" i="9"/>
  <c r="O266" i="9"/>
  <c r="B265" i="9"/>
  <c r="O324" i="9" l="1"/>
  <c r="P304" i="9"/>
  <c r="P324" i="9"/>
  <c r="O344" i="9"/>
  <c r="O284" i="9"/>
  <c r="P344" i="9"/>
  <c r="O364" i="9"/>
  <c r="P284" i="9"/>
  <c r="P364" i="9"/>
  <c r="O384" i="9"/>
  <c r="O304" i="9"/>
  <c r="B25" i="9"/>
  <c r="B44" i="9"/>
  <c r="B45" i="9"/>
  <c r="B64" i="9"/>
  <c r="B65" i="9"/>
  <c r="B84" i="9"/>
  <c r="B85" i="9"/>
  <c r="B104" i="9"/>
  <c r="B105" i="9"/>
  <c r="B124" i="9"/>
  <c r="B125" i="9"/>
  <c r="B144" i="9"/>
  <c r="B145" i="9"/>
  <c r="B164" i="9"/>
  <c r="B165" i="9"/>
  <c r="B184" i="9"/>
  <c r="B185" i="9"/>
  <c r="B204" i="9"/>
  <c r="B205" i="9"/>
  <c r="B224" i="9"/>
  <c r="B225" i="9"/>
  <c r="B244" i="9"/>
  <c r="B245" i="9"/>
  <c r="B24" i="9"/>
  <c r="AE4" i="9" l="1"/>
  <c r="AO4" i="9" l="1"/>
  <c r="AQ4" i="9" l="1"/>
  <c r="AR4" i="9"/>
  <c r="AT4" i="9"/>
  <c r="AU4" i="9"/>
  <c r="O112" i="9" l="1"/>
  <c r="F1" i="9" l="1"/>
  <c r="AK264" i="9" l="1"/>
  <c r="AJ264" i="9"/>
  <c r="AH264" i="9"/>
  <c r="AG264" i="9"/>
  <c r="AE264" i="9"/>
  <c r="AC264" i="9"/>
  <c r="AA264" i="9"/>
  <c r="Y264" i="9"/>
  <c r="X264" i="9"/>
  <c r="R264" i="9"/>
  <c r="Q264" i="9"/>
  <c r="N264" i="9"/>
  <c r="M264" i="9"/>
  <c r="L264" i="9"/>
  <c r="K264" i="9"/>
  <c r="J264" i="9"/>
  <c r="I264" i="9"/>
  <c r="H264" i="9"/>
  <c r="G264" i="9"/>
  <c r="P263" i="9"/>
  <c r="O263" i="9"/>
  <c r="P262" i="9"/>
  <c r="O262" i="9"/>
  <c r="P261" i="9"/>
  <c r="O261" i="9"/>
  <c r="P260" i="9"/>
  <c r="O260" i="9"/>
  <c r="P259" i="9"/>
  <c r="O259" i="9"/>
  <c r="P258" i="9"/>
  <c r="O258" i="9"/>
  <c r="O257" i="9"/>
  <c r="P256" i="9"/>
  <c r="O256" i="9"/>
  <c r="P255" i="9"/>
  <c r="O255" i="9"/>
  <c r="P254" i="9"/>
  <c r="O254" i="9"/>
  <c r="P253" i="9"/>
  <c r="O253" i="9"/>
  <c r="P252" i="9"/>
  <c r="O252" i="9"/>
  <c r="O251" i="9"/>
  <c r="E251" i="9"/>
  <c r="E254" i="9" s="1"/>
  <c r="E257" i="9" s="1"/>
  <c r="E260" i="9" s="1"/>
  <c r="E263" i="9" s="1"/>
  <c r="P250" i="9"/>
  <c r="O250" i="9"/>
  <c r="E250" i="9"/>
  <c r="E253" i="9" s="1"/>
  <c r="E256" i="9" s="1"/>
  <c r="E259" i="9" s="1"/>
  <c r="E262" i="9" s="1"/>
  <c r="P249" i="9"/>
  <c r="O249" i="9"/>
  <c r="E249" i="9"/>
  <c r="E252" i="9" s="1"/>
  <c r="E255" i="9" s="1"/>
  <c r="E258" i="9" s="1"/>
  <c r="E261" i="9" s="1"/>
  <c r="P248" i="9"/>
  <c r="O248" i="9"/>
  <c r="P247" i="9"/>
  <c r="O247" i="9"/>
  <c r="P246" i="9"/>
  <c r="O246" i="9"/>
  <c r="AK244" i="9"/>
  <c r="AJ244" i="9"/>
  <c r="AH244" i="9"/>
  <c r="AG244" i="9"/>
  <c r="AE244" i="9"/>
  <c r="AC244" i="9"/>
  <c r="AA244" i="9"/>
  <c r="Y244" i="9"/>
  <c r="X244" i="9"/>
  <c r="R244" i="9"/>
  <c r="Q244" i="9"/>
  <c r="N244" i="9"/>
  <c r="M244" i="9"/>
  <c r="L244" i="9"/>
  <c r="K244" i="9"/>
  <c r="J244" i="9"/>
  <c r="I244" i="9"/>
  <c r="H244" i="9"/>
  <c r="G244" i="9"/>
  <c r="P243" i="9"/>
  <c r="O243" i="9"/>
  <c r="P242" i="9"/>
  <c r="O242" i="9"/>
  <c r="P241" i="9"/>
  <c r="O241" i="9"/>
  <c r="P240" i="9"/>
  <c r="O240" i="9"/>
  <c r="P239" i="9"/>
  <c r="O239" i="9"/>
  <c r="P238" i="9"/>
  <c r="O238" i="9"/>
  <c r="P237" i="9"/>
  <c r="O237" i="9"/>
  <c r="P236" i="9"/>
  <c r="O236" i="9"/>
  <c r="P235" i="9"/>
  <c r="O235" i="9"/>
  <c r="O234" i="9"/>
  <c r="P233" i="9"/>
  <c r="O233" i="9"/>
  <c r="P232" i="9"/>
  <c r="O232" i="9"/>
  <c r="P231" i="9"/>
  <c r="O231" i="9"/>
  <c r="E231" i="9"/>
  <c r="E234" i="9" s="1"/>
  <c r="E237" i="9" s="1"/>
  <c r="E240" i="9" s="1"/>
  <c r="E243" i="9" s="1"/>
  <c r="P230" i="9"/>
  <c r="O230" i="9"/>
  <c r="E230" i="9"/>
  <c r="E233" i="9" s="1"/>
  <c r="E236" i="9" s="1"/>
  <c r="E239" i="9" s="1"/>
  <c r="E242" i="9" s="1"/>
  <c r="P229" i="9"/>
  <c r="O229" i="9"/>
  <c r="E229" i="9"/>
  <c r="E232" i="9" s="1"/>
  <c r="E235" i="9" s="1"/>
  <c r="E238" i="9" s="1"/>
  <c r="E241" i="9" s="1"/>
  <c r="P228" i="9"/>
  <c r="O228" i="9"/>
  <c r="P227" i="9"/>
  <c r="O227" i="9"/>
  <c r="P226" i="9"/>
  <c r="O226" i="9"/>
  <c r="AK224" i="9"/>
  <c r="AJ224" i="9"/>
  <c r="AH224" i="9"/>
  <c r="AG224" i="9"/>
  <c r="AE224" i="9"/>
  <c r="AC224" i="9"/>
  <c r="AA224" i="9"/>
  <c r="Y224" i="9"/>
  <c r="X224" i="9"/>
  <c r="R224" i="9"/>
  <c r="Q224" i="9"/>
  <c r="N224" i="9"/>
  <c r="M224" i="9"/>
  <c r="L224" i="9"/>
  <c r="K224" i="9"/>
  <c r="J224" i="9"/>
  <c r="I224" i="9"/>
  <c r="H224" i="9"/>
  <c r="G224" i="9"/>
  <c r="P223" i="9"/>
  <c r="O223" i="9"/>
  <c r="P222" i="9"/>
  <c r="O222" i="9"/>
  <c r="P221" i="9"/>
  <c r="O221" i="9"/>
  <c r="P220" i="9"/>
  <c r="O220" i="9"/>
  <c r="P219" i="9"/>
  <c r="O219" i="9"/>
  <c r="P218" i="9"/>
  <c r="O218" i="9"/>
  <c r="P217" i="9"/>
  <c r="O217" i="9"/>
  <c r="P216" i="9"/>
  <c r="O216" i="9"/>
  <c r="P215" i="9"/>
  <c r="O215" i="9"/>
  <c r="P214" i="9"/>
  <c r="O214" i="9"/>
  <c r="P213" i="9"/>
  <c r="O213" i="9"/>
  <c r="P212" i="9"/>
  <c r="O212" i="9"/>
  <c r="P211" i="9"/>
  <c r="O211" i="9"/>
  <c r="E211" i="9"/>
  <c r="E214" i="9" s="1"/>
  <c r="E217" i="9" s="1"/>
  <c r="E220" i="9" s="1"/>
  <c r="E223" i="9" s="1"/>
  <c r="P210" i="9"/>
  <c r="O210" i="9"/>
  <c r="E210" i="9"/>
  <c r="E213" i="9" s="1"/>
  <c r="E216" i="9" s="1"/>
  <c r="E219" i="9" s="1"/>
  <c r="E222" i="9" s="1"/>
  <c r="P209" i="9"/>
  <c r="O209" i="9"/>
  <c r="E209" i="9"/>
  <c r="E212" i="9" s="1"/>
  <c r="E215" i="9" s="1"/>
  <c r="E218" i="9" s="1"/>
  <c r="E221" i="9" s="1"/>
  <c r="P208" i="9"/>
  <c r="O208" i="9"/>
  <c r="P207" i="9"/>
  <c r="O207" i="9"/>
  <c r="P206" i="9"/>
  <c r="O206" i="9"/>
  <c r="AK204" i="9"/>
  <c r="AJ204" i="9"/>
  <c r="AH204" i="9"/>
  <c r="AG204" i="9"/>
  <c r="AE204" i="9"/>
  <c r="AC204" i="9"/>
  <c r="AA204" i="9"/>
  <c r="Y204" i="9"/>
  <c r="X204" i="9"/>
  <c r="R204" i="9"/>
  <c r="Q204" i="9"/>
  <c r="N204" i="9"/>
  <c r="M204" i="9"/>
  <c r="L204" i="9"/>
  <c r="K204" i="9"/>
  <c r="J204" i="9"/>
  <c r="I204" i="9"/>
  <c r="H204" i="9"/>
  <c r="G204" i="9"/>
  <c r="P203" i="9"/>
  <c r="O203" i="9"/>
  <c r="P202" i="9"/>
  <c r="O202" i="9"/>
  <c r="P201" i="9"/>
  <c r="O201" i="9"/>
  <c r="P200" i="9"/>
  <c r="O200" i="9"/>
  <c r="P199" i="9"/>
  <c r="O199" i="9"/>
  <c r="P198" i="9"/>
  <c r="O198" i="9"/>
  <c r="P197" i="9"/>
  <c r="O197" i="9"/>
  <c r="P196" i="9"/>
  <c r="O196" i="9"/>
  <c r="P195" i="9"/>
  <c r="O195" i="9"/>
  <c r="P194" i="9"/>
  <c r="O194" i="9"/>
  <c r="P193" i="9"/>
  <c r="O193" i="9"/>
  <c r="P192" i="9"/>
  <c r="O192" i="9"/>
  <c r="P191" i="9"/>
  <c r="O191" i="9"/>
  <c r="E191" i="9"/>
  <c r="E194" i="9" s="1"/>
  <c r="E197" i="9" s="1"/>
  <c r="E200" i="9" s="1"/>
  <c r="E203" i="9" s="1"/>
  <c r="P190" i="9"/>
  <c r="O190" i="9"/>
  <c r="E190" i="9"/>
  <c r="E193" i="9" s="1"/>
  <c r="E196" i="9" s="1"/>
  <c r="E199" i="9" s="1"/>
  <c r="E202" i="9" s="1"/>
  <c r="P189" i="9"/>
  <c r="O189" i="9"/>
  <c r="E189" i="9"/>
  <c r="E192" i="9" s="1"/>
  <c r="E195" i="9" s="1"/>
  <c r="E198" i="9" s="1"/>
  <c r="E201" i="9" s="1"/>
  <c r="P188" i="9"/>
  <c r="O188" i="9"/>
  <c r="P187" i="9"/>
  <c r="O187" i="9"/>
  <c r="P186" i="9"/>
  <c r="O186" i="9"/>
  <c r="AK184" i="9"/>
  <c r="AJ184" i="9"/>
  <c r="AH184" i="9"/>
  <c r="AG184" i="9"/>
  <c r="AE184" i="9"/>
  <c r="AC184" i="9"/>
  <c r="AA184" i="9"/>
  <c r="Y184" i="9"/>
  <c r="X184" i="9"/>
  <c r="R184" i="9"/>
  <c r="Q184" i="9"/>
  <c r="N184" i="9"/>
  <c r="M184" i="9"/>
  <c r="L184" i="9"/>
  <c r="K184" i="9"/>
  <c r="J184" i="9"/>
  <c r="I184" i="9"/>
  <c r="H184" i="9"/>
  <c r="G184" i="9"/>
  <c r="P183" i="9"/>
  <c r="O183" i="9"/>
  <c r="P182" i="9"/>
  <c r="O182" i="9"/>
  <c r="P181" i="9"/>
  <c r="O181" i="9"/>
  <c r="P180" i="9"/>
  <c r="O180" i="9"/>
  <c r="P179" i="9"/>
  <c r="O179" i="9"/>
  <c r="P178" i="9"/>
  <c r="O178" i="9"/>
  <c r="P177" i="9"/>
  <c r="O177" i="9"/>
  <c r="P176" i="9"/>
  <c r="O176" i="9"/>
  <c r="P175" i="9"/>
  <c r="O175" i="9"/>
  <c r="P174" i="9"/>
  <c r="O174" i="9"/>
  <c r="P173" i="9"/>
  <c r="O173" i="9"/>
  <c r="P172" i="9"/>
  <c r="O172" i="9"/>
  <c r="P171" i="9"/>
  <c r="O171" i="9"/>
  <c r="E171" i="9"/>
  <c r="E174" i="9" s="1"/>
  <c r="E177" i="9" s="1"/>
  <c r="E180" i="9" s="1"/>
  <c r="E183" i="9" s="1"/>
  <c r="P170" i="9"/>
  <c r="O170" i="9"/>
  <c r="E170" i="9"/>
  <c r="E173" i="9" s="1"/>
  <c r="E176" i="9" s="1"/>
  <c r="E179" i="9" s="1"/>
  <c r="E182" i="9" s="1"/>
  <c r="P169" i="9"/>
  <c r="O169" i="9"/>
  <c r="E169" i="9"/>
  <c r="E172" i="9" s="1"/>
  <c r="E175" i="9" s="1"/>
  <c r="E178" i="9" s="1"/>
  <c r="E181" i="9" s="1"/>
  <c r="P168" i="9"/>
  <c r="O168" i="9"/>
  <c r="P167" i="9"/>
  <c r="O167" i="9"/>
  <c r="P166" i="9"/>
  <c r="O166" i="9"/>
  <c r="AK164" i="9"/>
  <c r="AJ164" i="9"/>
  <c r="AH164" i="9"/>
  <c r="AG164" i="9"/>
  <c r="AE164" i="9"/>
  <c r="AC164" i="9"/>
  <c r="AA164" i="9"/>
  <c r="Y164" i="9"/>
  <c r="X164" i="9"/>
  <c r="R164" i="9"/>
  <c r="Q164" i="9"/>
  <c r="N164" i="9"/>
  <c r="M164" i="9"/>
  <c r="L164" i="9"/>
  <c r="K164" i="9"/>
  <c r="J164" i="9"/>
  <c r="I164" i="9"/>
  <c r="H164" i="9"/>
  <c r="G164" i="9"/>
  <c r="P163" i="9"/>
  <c r="O163" i="9"/>
  <c r="P162" i="9"/>
  <c r="O162" i="9"/>
  <c r="P161" i="9"/>
  <c r="O161" i="9"/>
  <c r="P160" i="9"/>
  <c r="O160" i="9"/>
  <c r="P159" i="9"/>
  <c r="O159" i="9"/>
  <c r="P158" i="9"/>
  <c r="O158" i="9"/>
  <c r="P157" i="9"/>
  <c r="O157" i="9"/>
  <c r="P156" i="9"/>
  <c r="O156" i="9"/>
  <c r="P155" i="9"/>
  <c r="O155" i="9"/>
  <c r="P154" i="9"/>
  <c r="O154" i="9"/>
  <c r="P153" i="9"/>
  <c r="O153" i="9"/>
  <c r="P152" i="9"/>
  <c r="O152" i="9"/>
  <c r="P151" i="9"/>
  <c r="O151" i="9"/>
  <c r="E151" i="9"/>
  <c r="E154" i="9" s="1"/>
  <c r="E157" i="9" s="1"/>
  <c r="E160" i="9" s="1"/>
  <c r="E163" i="9" s="1"/>
  <c r="P150" i="9"/>
  <c r="O150" i="9"/>
  <c r="E150" i="9"/>
  <c r="E153" i="9" s="1"/>
  <c r="E156" i="9" s="1"/>
  <c r="E159" i="9" s="1"/>
  <c r="E162" i="9" s="1"/>
  <c r="P149" i="9"/>
  <c r="O149" i="9"/>
  <c r="E149" i="9"/>
  <c r="E152" i="9" s="1"/>
  <c r="E155" i="9" s="1"/>
  <c r="E158" i="9" s="1"/>
  <c r="E161" i="9" s="1"/>
  <c r="P148" i="9"/>
  <c r="O148" i="9"/>
  <c r="P147" i="9"/>
  <c r="O147" i="9"/>
  <c r="P146" i="9"/>
  <c r="O146" i="9"/>
  <c r="AK144" i="9"/>
  <c r="AJ144" i="9"/>
  <c r="AH144" i="9"/>
  <c r="AG144" i="9"/>
  <c r="AE144" i="9"/>
  <c r="AC144" i="9"/>
  <c r="AA144" i="9"/>
  <c r="Y144" i="9"/>
  <c r="X144" i="9"/>
  <c r="R144" i="9"/>
  <c r="Q144" i="9"/>
  <c r="N144" i="9"/>
  <c r="M144" i="9"/>
  <c r="L144" i="9"/>
  <c r="K144" i="9"/>
  <c r="J144" i="9"/>
  <c r="I144" i="9"/>
  <c r="H144" i="9"/>
  <c r="G144" i="9"/>
  <c r="P143" i="9"/>
  <c r="O143" i="9"/>
  <c r="P142" i="9"/>
  <c r="O142" i="9"/>
  <c r="P141" i="9"/>
  <c r="O141" i="9"/>
  <c r="P140" i="9"/>
  <c r="O140" i="9"/>
  <c r="P139" i="9"/>
  <c r="O139" i="9"/>
  <c r="P138" i="9"/>
  <c r="O138" i="9"/>
  <c r="P137" i="9"/>
  <c r="O137" i="9"/>
  <c r="P136" i="9"/>
  <c r="O136" i="9"/>
  <c r="P135" i="9"/>
  <c r="O135" i="9"/>
  <c r="P134" i="9"/>
  <c r="O134" i="9"/>
  <c r="P133" i="9"/>
  <c r="O133" i="9"/>
  <c r="P132" i="9"/>
  <c r="O132" i="9"/>
  <c r="P131" i="9"/>
  <c r="O131" i="9"/>
  <c r="E131" i="9"/>
  <c r="E134" i="9" s="1"/>
  <c r="E137" i="9" s="1"/>
  <c r="E140" i="9" s="1"/>
  <c r="E143" i="9" s="1"/>
  <c r="P130" i="9"/>
  <c r="O130" i="9"/>
  <c r="E130" i="9"/>
  <c r="E133" i="9" s="1"/>
  <c r="E136" i="9" s="1"/>
  <c r="E139" i="9" s="1"/>
  <c r="E142" i="9" s="1"/>
  <c r="P129" i="9"/>
  <c r="O129" i="9"/>
  <c r="E129" i="9"/>
  <c r="E132" i="9" s="1"/>
  <c r="E135" i="9" s="1"/>
  <c r="E138" i="9" s="1"/>
  <c r="E141" i="9" s="1"/>
  <c r="P127" i="9"/>
  <c r="O127" i="9"/>
  <c r="P126" i="9"/>
  <c r="O126" i="9"/>
  <c r="AK124" i="9"/>
  <c r="AJ124" i="9"/>
  <c r="AH124" i="9"/>
  <c r="AG124" i="9"/>
  <c r="AE124" i="9"/>
  <c r="AC124" i="9"/>
  <c r="AA124" i="9"/>
  <c r="Y124" i="9"/>
  <c r="X124" i="9"/>
  <c r="R124" i="9"/>
  <c r="Q124" i="9"/>
  <c r="N124" i="9"/>
  <c r="M124" i="9"/>
  <c r="L124" i="9"/>
  <c r="K124" i="9"/>
  <c r="J124" i="9"/>
  <c r="I124" i="9"/>
  <c r="H124" i="9"/>
  <c r="G124" i="9"/>
  <c r="P123" i="9"/>
  <c r="O123" i="9"/>
  <c r="P122" i="9"/>
  <c r="O122" i="9"/>
  <c r="P121" i="9"/>
  <c r="P120" i="9"/>
  <c r="O120" i="9"/>
  <c r="P119" i="9"/>
  <c r="O119" i="9"/>
  <c r="P118" i="9"/>
  <c r="O118" i="9"/>
  <c r="P117" i="9"/>
  <c r="O117" i="9"/>
  <c r="P116" i="9"/>
  <c r="O116" i="9"/>
  <c r="P115" i="9"/>
  <c r="O115" i="9"/>
  <c r="P114" i="9"/>
  <c r="O114" i="9"/>
  <c r="P113" i="9"/>
  <c r="O113" i="9"/>
  <c r="P112" i="9"/>
  <c r="P111" i="9"/>
  <c r="O111" i="9"/>
  <c r="E111" i="9"/>
  <c r="E114" i="9" s="1"/>
  <c r="E117" i="9" s="1"/>
  <c r="E120" i="9" s="1"/>
  <c r="E123" i="9" s="1"/>
  <c r="P110" i="9"/>
  <c r="O110" i="9"/>
  <c r="E110" i="9"/>
  <c r="E113" i="9" s="1"/>
  <c r="E116" i="9" s="1"/>
  <c r="E119" i="9" s="1"/>
  <c r="E122" i="9" s="1"/>
  <c r="P109" i="9"/>
  <c r="O109" i="9"/>
  <c r="E109" i="9"/>
  <c r="E112" i="9" s="1"/>
  <c r="E115" i="9" s="1"/>
  <c r="E118" i="9" s="1"/>
  <c r="E121" i="9" s="1"/>
  <c r="P108" i="9"/>
  <c r="O108" i="9"/>
  <c r="P107" i="9"/>
  <c r="O107" i="9"/>
  <c r="P106" i="9"/>
  <c r="O106" i="9"/>
  <c r="AK104" i="9"/>
  <c r="AJ104" i="9"/>
  <c r="AH104" i="9"/>
  <c r="AG104" i="9"/>
  <c r="AE104" i="9"/>
  <c r="AC104" i="9"/>
  <c r="AA104" i="9"/>
  <c r="Y104" i="9"/>
  <c r="X104" i="9"/>
  <c r="R104" i="9"/>
  <c r="Q104" i="9"/>
  <c r="N104" i="9"/>
  <c r="M104" i="9"/>
  <c r="L104" i="9"/>
  <c r="K104" i="9"/>
  <c r="J104" i="9"/>
  <c r="I104" i="9"/>
  <c r="H104" i="9"/>
  <c r="G104" i="9"/>
  <c r="P103" i="9"/>
  <c r="O103" i="9"/>
  <c r="P102" i="9"/>
  <c r="O102" i="9"/>
  <c r="P101" i="9"/>
  <c r="O101" i="9"/>
  <c r="P100" i="9"/>
  <c r="O100" i="9"/>
  <c r="P99" i="9"/>
  <c r="O99" i="9"/>
  <c r="P98" i="9"/>
  <c r="O98" i="9"/>
  <c r="P97" i="9"/>
  <c r="O97" i="9"/>
  <c r="P96" i="9"/>
  <c r="O96" i="9"/>
  <c r="P95" i="9"/>
  <c r="O95" i="9"/>
  <c r="P94" i="9"/>
  <c r="O94" i="9"/>
  <c r="P93" i="9"/>
  <c r="O93" i="9"/>
  <c r="P92" i="9"/>
  <c r="O92" i="9"/>
  <c r="P91" i="9"/>
  <c r="O91" i="9"/>
  <c r="E91" i="9"/>
  <c r="E94" i="9" s="1"/>
  <c r="E97" i="9" s="1"/>
  <c r="E100" i="9" s="1"/>
  <c r="E103" i="9" s="1"/>
  <c r="P90" i="9"/>
  <c r="O90" i="9"/>
  <c r="E90" i="9"/>
  <c r="E93" i="9" s="1"/>
  <c r="E96" i="9" s="1"/>
  <c r="E99" i="9" s="1"/>
  <c r="E102" i="9" s="1"/>
  <c r="P89" i="9"/>
  <c r="O89" i="9"/>
  <c r="E89" i="9"/>
  <c r="E92" i="9" s="1"/>
  <c r="E95" i="9" s="1"/>
  <c r="E98" i="9" s="1"/>
  <c r="E101" i="9" s="1"/>
  <c r="P88" i="9"/>
  <c r="O88" i="9"/>
  <c r="P87" i="9"/>
  <c r="O87" i="9"/>
  <c r="P86" i="9"/>
  <c r="O86" i="9"/>
  <c r="P83" i="9"/>
  <c r="O83" i="9"/>
  <c r="P82" i="9"/>
  <c r="O82" i="9"/>
  <c r="P81" i="9"/>
  <c r="O81" i="9"/>
  <c r="P80" i="9"/>
  <c r="O80" i="9"/>
  <c r="P79" i="9"/>
  <c r="O79" i="9"/>
  <c r="P78" i="9"/>
  <c r="O78" i="9"/>
  <c r="O77" i="9"/>
  <c r="P76" i="9"/>
  <c r="O76" i="9"/>
  <c r="P75" i="9"/>
  <c r="O75" i="9"/>
  <c r="P74" i="9"/>
  <c r="O74" i="9"/>
  <c r="P73" i="9"/>
  <c r="O73" i="9"/>
  <c r="P72" i="9"/>
  <c r="O72" i="9"/>
  <c r="P71" i="9"/>
  <c r="O71" i="9"/>
  <c r="P70" i="9"/>
  <c r="O70" i="9"/>
  <c r="P69" i="9"/>
  <c r="O69" i="9"/>
  <c r="P68" i="9"/>
  <c r="O68" i="9"/>
  <c r="P67" i="9"/>
  <c r="P66" i="9"/>
  <c r="O66" i="9"/>
  <c r="P63" i="9"/>
  <c r="O63" i="9"/>
  <c r="P62" i="9"/>
  <c r="O62" i="9"/>
  <c r="P61" i="9"/>
  <c r="O61" i="9"/>
  <c r="P60" i="9"/>
  <c r="O60" i="9"/>
  <c r="P59" i="9"/>
  <c r="O59" i="9"/>
  <c r="P58" i="9"/>
  <c r="O58" i="9"/>
  <c r="P57" i="9"/>
  <c r="O57" i="9"/>
  <c r="P56" i="9"/>
  <c r="O56" i="9"/>
  <c r="P55" i="9"/>
  <c r="O55" i="9"/>
  <c r="P54" i="9"/>
  <c r="O54" i="9"/>
  <c r="P53" i="9"/>
  <c r="O53" i="9"/>
  <c r="P52" i="9"/>
  <c r="O52" i="9"/>
  <c r="P51" i="9"/>
  <c r="O51" i="9"/>
  <c r="P50" i="9"/>
  <c r="O50" i="9"/>
  <c r="P49" i="9"/>
  <c r="O49" i="9"/>
  <c r="P48" i="9"/>
  <c r="O48" i="9"/>
  <c r="P47" i="9"/>
  <c r="O47" i="9"/>
  <c r="P46" i="9"/>
  <c r="O46" i="9"/>
  <c r="AK84" i="9"/>
  <c r="AJ84" i="9"/>
  <c r="AH84" i="9"/>
  <c r="AG84" i="9"/>
  <c r="AE84" i="9"/>
  <c r="AC84" i="9"/>
  <c r="AA84" i="9"/>
  <c r="Y84" i="9"/>
  <c r="X84" i="9"/>
  <c r="R84" i="9"/>
  <c r="Q84" i="9"/>
  <c r="N84" i="9"/>
  <c r="M84" i="9"/>
  <c r="L84" i="9"/>
  <c r="K84" i="9"/>
  <c r="J84" i="9"/>
  <c r="I84" i="9"/>
  <c r="H84" i="9"/>
  <c r="G84" i="9"/>
  <c r="E71" i="9"/>
  <c r="E74" i="9" s="1"/>
  <c r="E77" i="9" s="1"/>
  <c r="E80" i="9" s="1"/>
  <c r="E83" i="9" s="1"/>
  <c r="E70" i="9"/>
  <c r="E73" i="9" s="1"/>
  <c r="E76" i="9" s="1"/>
  <c r="E79" i="9" s="1"/>
  <c r="E82" i="9" s="1"/>
  <c r="E69" i="9"/>
  <c r="E72" i="9" s="1"/>
  <c r="E75" i="9" s="1"/>
  <c r="E78" i="9" s="1"/>
  <c r="E81" i="9" s="1"/>
  <c r="O264" i="9" l="1"/>
  <c r="P244" i="9"/>
  <c r="P204" i="9"/>
  <c r="O124" i="9"/>
  <c r="O164" i="9"/>
  <c r="O244" i="9"/>
  <c r="O204" i="9"/>
  <c r="P124" i="9"/>
  <c r="P164" i="9"/>
  <c r="O104" i="9"/>
  <c r="O144" i="9"/>
  <c r="O184" i="9"/>
  <c r="O224" i="9"/>
  <c r="P84" i="9"/>
  <c r="P104" i="9"/>
  <c r="P144" i="9"/>
  <c r="P184" i="9"/>
  <c r="P224" i="9"/>
  <c r="P264" i="9"/>
  <c r="O84" i="9"/>
  <c r="Z5" i="9"/>
  <c r="Y64" i="9"/>
  <c r="Y5" i="9" s="1"/>
  <c r="Y44" i="9"/>
  <c r="Y24" i="9"/>
  <c r="AK64" i="9"/>
  <c r="AJ64" i="9"/>
  <c r="AG64" i="9"/>
  <c r="AE64" i="9"/>
  <c r="AC64" i="9"/>
  <c r="AC44" i="9"/>
  <c r="AE44" i="9"/>
  <c r="AG44" i="9"/>
  <c r="AG24" i="9"/>
  <c r="AC24" i="9"/>
  <c r="AE24" i="9"/>
  <c r="AG4" i="9"/>
  <c r="A26" i="9" l="1"/>
  <c r="A46" i="9" s="1"/>
  <c r="A66" i="9" s="1"/>
  <c r="A86" i="9" s="1"/>
  <c r="A106" i="9" s="1"/>
  <c r="A126" i="9" s="1"/>
  <c r="A146" i="9" s="1"/>
  <c r="A166" i="9" s="1"/>
  <c r="A186" i="9" s="1"/>
  <c r="A206" i="9" s="1"/>
  <c r="A226" i="9" s="1"/>
  <c r="A246" i="9" s="1"/>
  <c r="A266" i="9" s="1"/>
  <c r="A286" i="9" s="1"/>
  <c r="A306" i="9" s="1"/>
  <c r="A326" i="9" s="1"/>
  <c r="A346" i="9" s="1"/>
  <c r="A366" i="9" s="1"/>
  <c r="E10" i="9" l="1"/>
  <c r="E13" i="9" s="1"/>
  <c r="E16" i="9" s="1"/>
  <c r="E19" i="9" s="1"/>
  <c r="E22" i="9" s="1"/>
  <c r="E9" i="9"/>
  <c r="E12" i="9" s="1"/>
  <c r="E15" i="9" s="1"/>
  <c r="E18" i="9" s="1"/>
  <c r="E21" i="9" s="1"/>
  <c r="E11" i="9"/>
  <c r="E14" i="9" s="1"/>
  <c r="E17" i="9" s="1"/>
  <c r="E20" i="9" s="1"/>
  <c r="E23" i="9" s="1"/>
  <c r="E29" i="9"/>
  <c r="E32" i="9" s="1"/>
  <c r="E35" i="9" s="1"/>
  <c r="E38" i="9" s="1"/>
  <c r="E41" i="9" s="1"/>
  <c r="E30" i="9"/>
  <c r="E33" i="9" s="1"/>
  <c r="E36" i="9" s="1"/>
  <c r="E39" i="9" s="1"/>
  <c r="E42" i="9" s="1"/>
  <c r="E31" i="9"/>
  <c r="E34" i="9" s="1"/>
  <c r="E37" i="9" s="1"/>
  <c r="E40" i="9" s="1"/>
  <c r="E43" i="9" s="1"/>
  <c r="E49" i="9"/>
  <c r="E52" i="9" s="1"/>
  <c r="E55" i="9" s="1"/>
  <c r="E58" i="9" s="1"/>
  <c r="E61" i="9" s="1"/>
  <c r="E50" i="9"/>
  <c r="E53" i="9" s="1"/>
  <c r="E56" i="9" s="1"/>
  <c r="E59" i="9" s="1"/>
  <c r="E62" i="9" s="1"/>
  <c r="E51" i="9"/>
  <c r="E54" i="9" s="1"/>
  <c r="E57" i="9" s="1"/>
  <c r="E60" i="9" s="1"/>
  <c r="E63" i="9" s="1"/>
  <c r="N64" i="9"/>
  <c r="M64" i="9"/>
  <c r="L64" i="9"/>
  <c r="K64" i="9"/>
  <c r="J64" i="9"/>
  <c r="I64" i="9"/>
  <c r="H64" i="9"/>
  <c r="G64" i="9"/>
  <c r="O64" i="9" l="1"/>
  <c r="P64" i="9"/>
  <c r="AH64" i="9"/>
  <c r="AA64" i="9"/>
  <c r="X64" i="9"/>
  <c r="N44" i="9" l="1"/>
  <c r="M44" i="9"/>
  <c r="L44" i="9"/>
  <c r="K44" i="9"/>
  <c r="J44" i="9"/>
  <c r="I44" i="9"/>
  <c r="H44" i="9"/>
  <c r="G44" i="9"/>
  <c r="I5" i="9" l="1"/>
  <c r="M5" i="9"/>
  <c r="AA44" i="9"/>
  <c r="AH44" i="9"/>
  <c r="AJ44" i="9"/>
  <c r="AK44" i="9"/>
  <c r="X44" i="9"/>
  <c r="X24" i="9"/>
  <c r="AK24" i="9"/>
  <c r="AJ24" i="9"/>
  <c r="AH24" i="9"/>
  <c r="AA24" i="9"/>
  <c r="P7" i="9"/>
  <c r="P8" i="9"/>
  <c r="P9" i="9"/>
  <c r="P10" i="9"/>
  <c r="P11" i="9"/>
  <c r="P12" i="9"/>
  <c r="P13" i="9"/>
  <c r="P14" i="9"/>
  <c r="P15" i="9"/>
  <c r="P16" i="9"/>
  <c r="P17" i="9"/>
  <c r="P18" i="9"/>
  <c r="P19" i="9"/>
  <c r="P20" i="9"/>
  <c r="P21" i="9"/>
  <c r="P22" i="9"/>
  <c r="P23" i="9"/>
  <c r="P6" i="9"/>
  <c r="O9" i="9"/>
  <c r="O10" i="9"/>
  <c r="O11" i="9"/>
  <c r="O12" i="9"/>
  <c r="O13" i="9"/>
  <c r="O14" i="9"/>
  <c r="O15" i="9"/>
  <c r="O16" i="9"/>
  <c r="O17" i="9"/>
  <c r="O18" i="9"/>
  <c r="O19" i="9"/>
  <c r="O20" i="9"/>
  <c r="O21" i="9"/>
  <c r="O22" i="9"/>
  <c r="O23" i="9"/>
  <c r="O6" i="9"/>
  <c r="AK4" i="9"/>
  <c r="AJ4" i="9"/>
  <c r="AH4" i="9"/>
  <c r="AC4" i="9"/>
  <c r="AA4" i="9"/>
  <c r="X4" i="9"/>
  <c r="Y4" i="9"/>
  <c r="Q24" i="9"/>
  <c r="Q5" i="9" s="1"/>
  <c r="R24" i="9"/>
  <c r="R5" i="9" s="1"/>
  <c r="H24" i="9"/>
  <c r="H5" i="9" s="1"/>
  <c r="I24" i="9"/>
  <c r="J24" i="9"/>
  <c r="J5" i="9" s="1"/>
  <c r="K24" i="9"/>
  <c r="K5" i="9" s="1"/>
  <c r="L24" i="9"/>
  <c r="L5" i="9" s="1"/>
  <c r="M24" i="9"/>
  <c r="N24" i="9"/>
  <c r="N5" i="9" s="1"/>
  <c r="G24" i="9"/>
  <c r="G5" i="9" s="1"/>
  <c r="P44" i="9" l="1"/>
  <c r="P5" i="9" s="1"/>
  <c r="O44" i="9"/>
  <c r="P24" i="9"/>
  <c r="O24" i="9"/>
  <c r="E2" i="9"/>
  <c r="C8" i="9"/>
  <c r="B8" i="9" s="1"/>
  <c r="C7" i="9"/>
  <c r="B7" i="9" s="1"/>
  <c r="C6" i="9"/>
  <c r="B6" i="9" s="1"/>
  <c r="O5" i="9" l="1"/>
  <c r="D1" i="9"/>
  <c r="A1" i="9" s="1"/>
  <c r="D2" i="9"/>
  <c r="A2" i="9"/>
  <c r="K6" i="14"/>
  <c r="K5" i="14" s="1"/>
  <c r="J6" i="14"/>
  <c r="J5" i="14" s="1"/>
  <c r="I6" i="14"/>
  <c r="I5" i="14" s="1"/>
  <c r="H6" i="14"/>
  <c r="H5" i="14" s="1"/>
  <c r="G6" i="14"/>
  <c r="G5" i="14" s="1"/>
  <c r="F6" i="14"/>
  <c r="F5" i="14" s="1"/>
  <c r="E6" i="14"/>
  <c r="E5" i="14" s="1"/>
  <c r="D6" i="14"/>
  <c r="D5" i="14" s="1"/>
  <c r="C6" i="14"/>
  <c r="C5" i="14" s="1"/>
  <c r="B6" i="14"/>
  <c r="B5" i="14" s="1"/>
  <c r="A2" i="14"/>
  <c r="A1" i="14"/>
  <c r="D9" i="9" l="1"/>
  <c r="D12" i="9" l="1"/>
  <c r="C9" i="9"/>
  <c r="B9" i="9" s="1"/>
  <c r="C10" i="9"/>
  <c r="B10" i="9" s="1"/>
  <c r="C11" i="9"/>
  <c r="B11" i="9" s="1"/>
  <c r="D15" i="9" l="1"/>
  <c r="C13" i="9"/>
  <c r="B13" i="9" s="1"/>
  <c r="C14" i="9"/>
  <c r="B14" i="9" s="1"/>
  <c r="C12" i="9"/>
  <c r="B12" i="9" s="1"/>
  <c r="D18" i="9" l="1"/>
  <c r="C17" i="9"/>
  <c r="B17" i="9" s="1"/>
  <c r="C16" i="9"/>
  <c r="B16" i="9" s="1"/>
  <c r="C15" i="9"/>
  <c r="B15" i="9" s="1"/>
  <c r="D21" i="9" l="1"/>
  <c r="D26" i="9" s="1"/>
  <c r="C18" i="9"/>
  <c r="B18" i="9" s="1"/>
  <c r="C20" i="9"/>
  <c r="B20" i="9" s="1"/>
  <c r="C19" i="9"/>
  <c r="B19" i="9" s="1"/>
  <c r="D29" i="9" l="1"/>
  <c r="C27" i="9"/>
  <c r="B27" i="9" s="1"/>
  <c r="C28" i="9"/>
  <c r="B28" i="9" s="1"/>
  <c r="C26" i="9"/>
  <c r="B26" i="9" s="1"/>
  <c r="C21" i="9"/>
  <c r="B21" i="9" s="1"/>
  <c r="C22" i="9"/>
  <c r="B22" i="9" s="1"/>
  <c r="C23" i="9"/>
  <c r="B23" i="9" s="1"/>
  <c r="C29" i="9" l="1"/>
  <c r="B29" i="9" s="1"/>
  <c r="C30" i="9"/>
  <c r="B30" i="9" s="1"/>
  <c r="D32" i="9"/>
  <c r="C31" i="9"/>
  <c r="B31" i="9" s="1"/>
  <c r="D35" i="9" l="1"/>
  <c r="C34" i="9"/>
  <c r="B34" i="9" s="1"/>
  <c r="C32" i="9"/>
  <c r="B32" i="9" s="1"/>
  <c r="C33" i="9"/>
  <c r="B33" i="9" s="1"/>
  <c r="D38" i="9" l="1"/>
  <c r="C37" i="9"/>
  <c r="B37" i="9" s="1"/>
  <c r="C36" i="9"/>
  <c r="B36" i="9" s="1"/>
  <c r="C35" i="9"/>
  <c r="B35" i="9" s="1"/>
  <c r="C40" i="9" l="1"/>
  <c r="B40" i="9" s="1"/>
  <c r="C38" i="9"/>
  <c r="B38" i="9" s="1"/>
  <c r="D41" i="9"/>
  <c r="D46" i="9" s="1"/>
  <c r="C39" i="9"/>
  <c r="B39" i="9" s="1"/>
  <c r="C47" i="9" l="1"/>
  <c r="B47" i="9" s="1"/>
  <c r="C48" i="9"/>
  <c r="B48" i="9" s="1"/>
  <c r="D49" i="9"/>
  <c r="C46" i="9"/>
  <c r="B46" i="9" s="1"/>
  <c r="C41" i="9"/>
  <c r="B41" i="9" s="1"/>
  <c r="C43" i="9"/>
  <c r="B43" i="9" s="1"/>
  <c r="C42" i="9"/>
  <c r="B42" i="9" s="1"/>
  <c r="C51" i="9" l="1"/>
  <c r="B51" i="9" s="1"/>
  <c r="C49" i="9"/>
  <c r="B49" i="9" s="1"/>
  <c r="D52" i="9"/>
  <c r="C50" i="9"/>
  <c r="B50" i="9" s="1"/>
  <c r="D55" i="9" l="1"/>
  <c r="C52" i="9"/>
  <c r="B52" i="9" s="1"/>
  <c r="C54" i="9"/>
  <c r="B54" i="9" s="1"/>
  <c r="C53" i="9"/>
  <c r="B53" i="9" s="1"/>
  <c r="C57" i="9" l="1"/>
  <c r="B57" i="9" s="1"/>
  <c r="C56" i="9"/>
  <c r="B56" i="9" s="1"/>
  <c r="C55" i="9"/>
  <c r="B55" i="9" s="1"/>
  <c r="D58" i="9"/>
  <c r="C58" i="9" l="1"/>
  <c r="B58" i="9" s="1"/>
  <c r="C59" i="9"/>
  <c r="B59" i="9" s="1"/>
  <c r="D61" i="9"/>
  <c r="D66" i="9" s="1"/>
  <c r="C60" i="9"/>
  <c r="B60" i="9" s="1"/>
  <c r="D69" i="9" l="1"/>
  <c r="C68" i="9"/>
  <c r="B68" i="9" s="1"/>
  <c r="C67" i="9"/>
  <c r="B67" i="9" s="1"/>
  <c r="C66" i="9"/>
  <c r="B66" i="9" s="1"/>
  <c r="C62" i="9"/>
  <c r="B62" i="9" s="1"/>
  <c r="C61" i="9"/>
  <c r="B61" i="9" s="1"/>
  <c r="C63" i="9"/>
  <c r="B63" i="9" s="1"/>
  <c r="C71" i="9" l="1"/>
  <c r="B71" i="9" s="1"/>
  <c r="D72" i="9"/>
  <c r="C70" i="9"/>
  <c r="B70" i="9" s="1"/>
  <c r="C69" i="9"/>
  <c r="B69" i="9" s="1"/>
  <c r="C73" i="9" l="1"/>
  <c r="B73" i="9" s="1"/>
  <c r="D75" i="9"/>
  <c r="C72" i="9"/>
  <c r="B72" i="9" s="1"/>
  <c r="C74" i="9"/>
  <c r="B74" i="9" s="1"/>
  <c r="D78" i="9" l="1"/>
  <c r="C76" i="9"/>
  <c r="B76" i="9" s="1"/>
  <c r="C77" i="9"/>
  <c r="B77" i="9" s="1"/>
  <c r="C75" i="9"/>
  <c r="B75" i="9" s="1"/>
  <c r="C80" i="9" l="1"/>
  <c r="B80" i="9" s="1"/>
  <c r="D81" i="9"/>
  <c r="C79" i="9"/>
  <c r="B79" i="9" s="1"/>
  <c r="C78" i="9"/>
  <c r="B78" i="9" s="1"/>
  <c r="D86" i="9" l="1"/>
  <c r="C81" i="9"/>
  <c r="B81" i="9" s="1"/>
  <c r="C83" i="9"/>
  <c r="B83" i="9" s="1"/>
  <c r="C82" i="9"/>
  <c r="B82" i="9" s="1"/>
  <c r="C87" i="9" l="1"/>
  <c r="B87" i="9" s="1"/>
  <c r="C86" i="9"/>
  <c r="B86" i="9" s="1"/>
  <c r="D89" i="9"/>
  <c r="C88" i="9"/>
  <c r="B88" i="9" s="1"/>
  <c r="C91" i="9" l="1"/>
  <c r="B91" i="9" s="1"/>
  <c r="C89" i="9"/>
  <c r="B89" i="9" s="1"/>
  <c r="D92" i="9"/>
  <c r="C90" i="9"/>
  <c r="B90" i="9" s="1"/>
  <c r="C92" i="9" l="1"/>
  <c r="B92" i="9" s="1"/>
  <c r="C93" i="9"/>
  <c r="B93" i="9" s="1"/>
  <c r="D95" i="9"/>
  <c r="C94" i="9"/>
  <c r="B94" i="9" s="1"/>
  <c r="D98" i="9" l="1"/>
  <c r="C96" i="9"/>
  <c r="B96" i="9" s="1"/>
  <c r="C97" i="9"/>
  <c r="B97" i="9" s="1"/>
  <c r="C95" i="9"/>
  <c r="B95" i="9" s="1"/>
  <c r="D101" i="9" l="1"/>
  <c r="C99" i="9"/>
  <c r="B99" i="9" s="1"/>
  <c r="C100" i="9"/>
  <c r="B100" i="9" s="1"/>
  <c r="C98" i="9"/>
  <c r="B98" i="9" s="1"/>
  <c r="D106" i="9" l="1"/>
  <c r="C102" i="9"/>
  <c r="B102" i="9" s="1"/>
  <c r="C103" i="9"/>
  <c r="B103" i="9" s="1"/>
  <c r="C101" i="9"/>
  <c r="B101" i="9" s="1"/>
  <c r="C107" i="9" l="1"/>
  <c r="B107" i="9" s="1"/>
  <c r="C106" i="9"/>
  <c r="B106" i="9" s="1"/>
  <c r="D109" i="9"/>
  <c r="C108" i="9"/>
  <c r="B108" i="9" s="1"/>
  <c r="C111" i="9" l="1"/>
  <c r="B111" i="9" s="1"/>
  <c r="C109" i="9"/>
  <c r="B109" i="9" s="1"/>
  <c r="D112" i="9"/>
  <c r="C110" i="9"/>
  <c r="B110" i="9" s="1"/>
  <c r="C112" i="9" l="1"/>
  <c r="B112" i="9" s="1"/>
  <c r="C113" i="9"/>
  <c r="B113" i="9" s="1"/>
  <c r="D115" i="9"/>
  <c r="C114" i="9"/>
  <c r="B114" i="9" s="1"/>
  <c r="D118" i="9" l="1"/>
  <c r="C116" i="9"/>
  <c r="B116" i="9" s="1"/>
  <c r="C117" i="9"/>
  <c r="B117" i="9" s="1"/>
  <c r="C115" i="9"/>
  <c r="B115" i="9" s="1"/>
  <c r="D121" i="9" l="1"/>
  <c r="C118" i="9"/>
  <c r="B118" i="9" s="1"/>
  <c r="C120" i="9"/>
  <c r="B120" i="9" s="1"/>
  <c r="C119" i="9"/>
  <c r="B119" i="9" s="1"/>
  <c r="D126" i="9" l="1"/>
  <c r="C123" i="9"/>
  <c r="B123" i="9" s="1"/>
  <c r="C121" i="9"/>
  <c r="B121" i="9" s="1"/>
  <c r="C122" i="9"/>
  <c r="B122" i="9" s="1"/>
  <c r="C127" i="9" l="1"/>
  <c r="B127" i="9" s="1"/>
  <c r="C126" i="9"/>
  <c r="B126" i="9" s="1"/>
  <c r="D129" i="9"/>
  <c r="C128" i="9"/>
  <c r="B128" i="9" s="1"/>
  <c r="D132" i="9" l="1"/>
  <c r="C129" i="9"/>
  <c r="B129" i="9" s="1"/>
  <c r="C130" i="9"/>
  <c r="B130" i="9" s="1"/>
  <c r="C131" i="9"/>
  <c r="B131" i="9" s="1"/>
  <c r="D135" i="9" l="1"/>
  <c r="C133" i="9"/>
  <c r="B133" i="9" s="1"/>
  <c r="C134" i="9"/>
  <c r="B134" i="9" s="1"/>
  <c r="C132" i="9"/>
  <c r="B132" i="9" s="1"/>
  <c r="D138" i="9" l="1"/>
  <c r="C136" i="9"/>
  <c r="B136" i="9" s="1"/>
  <c r="C137" i="9"/>
  <c r="B137" i="9" s="1"/>
  <c r="C135" i="9"/>
  <c r="B135" i="9" s="1"/>
  <c r="C140" i="9" l="1"/>
  <c r="B140" i="9" s="1"/>
  <c r="C138" i="9"/>
  <c r="B138" i="9" s="1"/>
  <c r="C139" i="9"/>
  <c r="B139" i="9" s="1"/>
  <c r="D141" i="9"/>
  <c r="D146" i="9" l="1"/>
  <c r="C143" i="9"/>
  <c r="B143" i="9" s="1"/>
  <c r="C141" i="9"/>
  <c r="B141" i="9" s="1"/>
  <c r="C142" i="9"/>
  <c r="B142" i="9" s="1"/>
  <c r="C148" i="9" l="1"/>
  <c r="B148" i="9" s="1"/>
  <c r="D149" i="9"/>
  <c r="C147" i="9"/>
  <c r="B147" i="9" s="1"/>
  <c r="C146" i="9"/>
  <c r="B146" i="9" s="1"/>
  <c r="C149" i="9" l="1"/>
  <c r="B149" i="9" s="1"/>
  <c r="D152" i="9"/>
  <c r="C150" i="9"/>
  <c r="B150" i="9" s="1"/>
  <c r="C151" i="9"/>
  <c r="B151" i="9" s="1"/>
  <c r="C154" i="9" l="1"/>
  <c r="B154" i="9" s="1"/>
  <c r="D155" i="9"/>
  <c r="C153" i="9"/>
  <c r="B153" i="9" s="1"/>
  <c r="C152" i="9"/>
  <c r="B152" i="9" s="1"/>
  <c r="D158" i="9" l="1"/>
  <c r="C157" i="9"/>
  <c r="B157" i="9" s="1"/>
  <c r="C155" i="9"/>
  <c r="B155" i="9" s="1"/>
  <c r="C156" i="9"/>
  <c r="B156" i="9" s="1"/>
  <c r="C159" i="9" l="1"/>
  <c r="B159" i="9" s="1"/>
  <c r="D161" i="9"/>
  <c r="C160" i="9"/>
  <c r="B160" i="9" s="1"/>
  <c r="C158" i="9"/>
  <c r="B158" i="9" s="1"/>
  <c r="D166" i="9" l="1"/>
  <c r="C161" i="9"/>
  <c r="B161" i="9" s="1"/>
  <c r="C162" i="9"/>
  <c r="B162" i="9" s="1"/>
  <c r="C163" i="9"/>
  <c r="B163" i="9" s="1"/>
  <c r="D169" i="9" l="1"/>
  <c r="C167" i="9"/>
  <c r="B167" i="9" s="1"/>
  <c r="C166" i="9"/>
  <c r="B166" i="9" s="1"/>
  <c r="C168" i="9"/>
  <c r="B168" i="9" s="1"/>
  <c r="C169" i="9" l="1"/>
  <c r="B169" i="9" s="1"/>
  <c r="C170" i="9"/>
  <c r="B170" i="9" s="1"/>
  <c r="C171" i="9"/>
  <c r="B171" i="9" s="1"/>
  <c r="D172" i="9"/>
  <c r="C172" i="9" l="1"/>
  <c r="B172" i="9" s="1"/>
  <c r="C174" i="9"/>
  <c r="B174" i="9" s="1"/>
  <c r="D175" i="9"/>
  <c r="C173" i="9"/>
  <c r="B173" i="9" s="1"/>
  <c r="D178" i="9" l="1"/>
  <c r="C176" i="9"/>
  <c r="B176" i="9" s="1"/>
  <c r="C177" i="9"/>
  <c r="B177" i="9" s="1"/>
  <c r="C175" i="9"/>
  <c r="B175" i="9" s="1"/>
  <c r="C179" i="9" l="1"/>
  <c r="B179" i="9" s="1"/>
  <c r="D181" i="9"/>
  <c r="C180" i="9"/>
  <c r="B180" i="9" s="1"/>
  <c r="C178" i="9"/>
  <c r="B178" i="9" s="1"/>
  <c r="D186" i="9" l="1"/>
  <c r="C183" i="9"/>
  <c r="B183" i="9" s="1"/>
  <c r="C181" i="9"/>
  <c r="B181" i="9" s="1"/>
  <c r="C182" i="9"/>
  <c r="B182" i="9" s="1"/>
  <c r="D189" i="9" l="1"/>
  <c r="C188" i="9"/>
  <c r="B188" i="9" s="1"/>
  <c r="C187" i="9"/>
  <c r="B187" i="9" s="1"/>
  <c r="C186" i="9"/>
  <c r="B186" i="9" s="1"/>
  <c r="C191" i="9" l="1"/>
  <c r="B191" i="9" s="1"/>
  <c r="D192" i="9"/>
  <c r="C189" i="9"/>
  <c r="B189" i="9" s="1"/>
  <c r="C190" i="9"/>
  <c r="B190" i="9" s="1"/>
  <c r="C192" i="9" l="1"/>
  <c r="B192" i="9" s="1"/>
  <c r="C193" i="9"/>
  <c r="B193" i="9" s="1"/>
  <c r="D195" i="9"/>
  <c r="C194" i="9"/>
  <c r="B194" i="9" s="1"/>
  <c r="D198" i="9" l="1"/>
  <c r="C196" i="9"/>
  <c r="B196" i="9" s="1"/>
  <c r="C197" i="9"/>
  <c r="B197" i="9" s="1"/>
  <c r="C195" i="9"/>
  <c r="B195" i="9" s="1"/>
  <c r="D201" i="9" l="1"/>
  <c r="C199" i="9"/>
  <c r="B199" i="9" s="1"/>
  <c r="C200" i="9"/>
  <c r="B200" i="9" s="1"/>
  <c r="C198" i="9"/>
  <c r="B198" i="9" s="1"/>
  <c r="D206" i="9" l="1"/>
  <c r="C203" i="9"/>
  <c r="B203" i="9" s="1"/>
  <c r="C201" i="9"/>
  <c r="B201" i="9" s="1"/>
  <c r="C202" i="9"/>
  <c r="B202" i="9" s="1"/>
  <c r="C208" i="9" l="1"/>
  <c r="B208" i="9" s="1"/>
  <c r="D209" i="9"/>
  <c r="C207" i="9"/>
  <c r="B207" i="9" s="1"/>
  <c r="C206" i="9"/>
  <c r="B206" i="9" s="1"/>
  <c r="C209" i="9" l="1"/>
  <c r="B209" i="9" s="1"/>
  <c r="C210" i="9"/>
  <c r="B210" i="9" s="1"/>
  <c r="C211" i="9"/>
  <c r="B211" i="9" s="1"/>
  <c r="D212" i="9"/>
  <c r="C214" i="9" l="1"/>
  <c r="B214" i="9" s="1"/>
  <c r="C213" i="9"/>
  <c r="B213" i="9" s="1"/>
  <c r="D215" i="9"/>
  <c r="C212" i="9"/>
  <c r="B212" i="9" s="1"/>
  <c r="D218" i="9" l="1"/>
  <c r="C217" i="9"/>
  <c r="B217" i="9" s="1"/>
  <c r="C215" i="9"/>
  <c r="B215" i="9" s="1"/>
  <c r="C216" i="9"/>
  <c r="B216" i="9" s="1"/>
  <c r="C220" i="9" l="1"/>
  <c r="B220" i="9" s="1"/>
  <c r="D221" i="9"/>
  <c r="C219" i="9"/>
  <c r="B219" i="9" s="1"/>
  <c r="C218" i="9"/>
  <c r="B218" i="9" s="1"/>
  <c r="D226" i="9" l="1"/>
  <c r="C221" i="9"/>
  <c r="B221" i="9" s="1"/>
  <c r="C222" i="9"/>
  <c r="B222" i="9" s="1"/>
  <c r="C223" i="9"/>
  <c r="B223" i="9" s="1"/>
  <c r="D229" i="9" l="1"/>
  <c r="C228" i="9"/>
  <c r="B228" i="9" s="1"/>
  <c r="C227" i="9"/>
  <c r="B227" i="9" s="1"/>
  <c r="C226" i="9"/>
  <c r="B226" i="9" s="1"/>
  <c r="C231" i="9" l="1"/>
  <c r="B231" i="9" s="1"/>
  <c r="D232" i="9"/>
  <c r="C229" i="9"/>
  <c r="B229" i="9" s="1"/>
  <c r="C230" i="9"/>
  <c r="B230" i="9" s="1"/>
  <c r="C232" i="9" l="1"/>
  <c r="B232" i="9" s="1"/>
  <c r="C234" i="9"/>
  <c r="B234" i="9" s="1"/>
  <c r="C233" i="9"/>
  <c r="B233" i="9" s="1"/>
  <c r="D235" i="9"/>
  <c r="C237" i="9" l="1"/>
  <c r="B237" i="9" s="1"/>
  <c r="C235" i="9"/>
  <c r="B235" i="9" s="1"/>
  <c r="C236" i="9"/>
  <c r="B236" i="9" s="1"/>
  <c r="D238" i="9"/>
  <c r="D241" i="9" l="1"/>
  <c r="C238" i="9"/>
  <c r="B238" i="9" s="1"/>
  <c r="C239" i="9"/>
  <c r="B239" i="9" s="1"/>
  <c r="C240" i="9"/>
  <c r="B240" i="9" s="1"/>
  <c r="D246" i="9" l="1"/>
  <c r="C242" i="9"/>
  <c r="B242" i="9" s="1"/>
  <c r="C243" i="9"/>
  <c r="B243" i="9" s="1"/>
  <c r="C241" i="9"/>
  <c r="B241" i="9" s="1"/>
  <c r="C248" i="9" l="1"/>
  <c r="B248" i="9" s="1"/>
  <c r="D249" i="9"/>
  <c r="C247" i="9"/>
  <c r="B247" i="9" s="1"/>
  <c r="C246" i="9"/>
  <c r="B246" i="9" s="1"/>
  <c r="C249" i="9" l="1"/>
  <c r="B249" i="9" s="1"/>
  <c r="C250" i="9"/>
  <c r="B250" i="9" s="1"/>
  <c r="D252" i="9"/>
  <c r="C251" i="9"/>
  <c r="B251" i="9" s="1"/>
  <c r="C254" i="9" l="1"/>
  <c r="B254" i="9" s="1"/>
  <c r="D255" i="9"/>
  <c r="C252" i="9"/>
  <c r="B252" i="9" s="1"/>
  <c r="C253" i="9"/>
  <c r="B253" i="9" s="1"/>
  <c r="D258" i="9" l="1"/>
  <c r="C257" i="9"/>
  <c r="B257" i="9" s="1"/>
  <c r="C255" i="9"/>
  <c r="B255" i="9" s="1"/>
  <c r="C256" i="9"/>
  <c r="B256" i="9" s="1"/>
  <c r="C259" i="9" l="1"/>
  <c r="B259" i="9" s="1"/>
  <c r="C258" i="9"/>
  <c r="B258" i="9" s="1"/>
  <c r="C260" i="9"/>
  <c r="B260" i="9" s="1"/>
  <c r="D261" i="9"/>
  <c r="D266" i="9" s="1"/>
  <c r="C268" i="9" l="1"/>
  <c r="B268" i="9" s="1"/>
  <c r="D269" i="9"/>
  <c r="C266" i="9"/>
  <c r="B266" i="9" s="1"/>
  <c r="C267" i="9"/>
  <c r="B267" i="9" s="1"/>
  <c r="C263" i="9"/>
  <c r="B263" i="9" s="1"/>
  <c r="C261" i="9"/>
  <c r="B261" i="9" s="1"/>
  <c r="C262" i="9"/>
  <c r="D272" i="9" l="1"/>
  <c r="C269" i="9"/>
  <c r="C271" i="9"/>
  <c r="B271" i="9" s="1"/>
  <c r="C270" i="9"/>
  <c r="B270" i="9" s="1"/>
  <c r="B262" i="9"/>
  <c r="C274" i="9" l="1"/>
  <c r="B274" i="9" s="1"/>
  <c r="C272" i="9"/>
  <c r="D275" i="9"/>
  <c r="C273" i="9"/>
  <c r="B273" i="9" s="1"/>
  <c r="B269" i="9"/>
  <c r="B272" i="9" l="1"/>
  <c r="C277" i="9"/>
  <c r="B277" i="9" s="1"/>
  <c r="C275" i="9"/>
  <c r="D278" i="9"/>
  <c r="C276" i="9"/>
  <c r="B276" i="9" s="1"/>
  <c r="B275" i="9" l="1"/>
  <c r="C280" i="9"/>
  <c r="B280" i="9" s="1"/>
  <c r="C278" i="9"/>
  <c r="B278" i="9" s="1"/>
  <c r="D281" i="9"/>
  <c r="C279" i="9"/>
  <c r="B279" i="9" s="1"/>
  <c r="D286" i="9" l="1"/>
  <c r="C282" i="9"/>
  <c r="B282" i="9" s="1"/>
  <c r="C283" i="9"/>
  <c r="B283" i="9" s="1"/>
  <c r="C281" i="9"/>
  <c r="B281" i="9" l="1"/>
  <c r="D289" i="9"/>
  <c r="C286" i="9"/>
  <c r="C288" i="9"/>
  <c r="B288" i="9" s="1"/>
  <c r="C287" i="9"/>
  <c r="B287" i="9" s="1"/>
  <c r="B286" i="9" l="1"/>
  <c r="D292" i="9"/>
  <c r="C291" i="9"/>
  <c r="B291" i="9" s="1"/>
  <c r="C289" i="9"/>
  <c r="C290" i="9"/>
  <c r="B290" i="9" s="1"/>
  <c r="B289" i="9" l="1"/>
  <c r="C294" i="9"/>
  <c r="B294" i="9" s="1"/>
  <c r="C292" i="9"/>
  <c r="D295" i="9"/>
  <c r="C293" i="9"/>
  <c r="B293" i="9" s="1"/>
  <c r="C297" i="9" l="1"/>
  <c r="B297" i="9" s="1"/>
  <c r="C295" i="9"/>
  <c r="D298" i="9"/>
  <c r="C296" i="9"/>
  <c r="B296" i="9" s="1"/>
  <c r="B292" i="9"/>
  <c r="C300" i="9" l="1"/>
  <c r="B300" i="9" s="1"/>
  <c r="C298" i="9"/>
  <c r="D301" i="9"/>
  <c r="C299" i="9"/>
  <c r="B299" i="9" s="1"/>
  <c r="B295" i="9"/>
  <c r="B298" i="9" l="1"/>
  <c r="D306" i="9"/>
  <c r="C302" i="9"/>
  <c r="B302" i="9" s="1"/>
  <c r="C301" i="9"/>
  <c r="C303" i="9"/>
  <c r="B303" i="9" s="1"/>
  <c r="B301" i="9" l="1"/>
  <c r="C308" i="9"/>
  <c r="B308" i="9" s="1"/>
  <c r="D309" i="9"/>
  <c r="C306" i="9"/>
  <c r="B306" i="9" s="1"/>
  <c r="C307" i="9"/>
  <c r="B307" i="9" s="1"/>
  <c r="D312" i="9" l="1"/>
  <c r="C310" i="9"/>
  <c r="B310" i="9" s="1"/>
  <c r="C309" i="9"/>
  <c r="C311" i="9"/>
  <c r="B311" i="9" s="1"/>
  <c r="B309" i="9" l="1"/>
  <c r="D315" i="9"/>
  <c r="C313" i="9"/>
  <c r="B313" i="9" s="1"/>
  <c r="C314" i="9"/>
  <c r="B314" i="9" s="1"/>
  <c r="C312" i="9"/>
  <c r="B312" i="9" l="1"/>
  <c r="C317" i="9"/>
  <c r="B317" i="9" s="1"/>
  <c r="C315" i="9"/>
  <c r="D318" i="9"/>
  <c r="C316" i="9"/>
  <c r="B316" i="9" s="1"/>
  <c r="B315" i="9" l="1"/>
  <c r="C320" i="9"/>
  <c r="B320" i="9" s="1"/>
  <c r="C318" i="9"/>
  <c r="D321" i="9"/>
  <c r="C319" i="9"/>
  <c r="B319" i="9" s="1"/>
  <c r="D326" i="9" l="1"/>
  <c r="C323" i="9"/>
  <c r="B323" i="9" s="1"/>
  <c r="C321" i="9"/>
  <c r="C322" i="9"/>
  <c r="B322" i="9" s="1"/>
  <c r="B318" i="9"/>
  <c r="B321" i="9" l="1"/>
  <c r="C328" i="9"/>
  <c r="B328" i="9" s="1"/>
  <c r="D329" i="9"/>
  <c r="C326" i="9"/>
  <c r="C327" i="9"/>
  <c r="B327" i="9" s="1"/>
  <c r="D332" i="9" l="1"/>
  <c r="C330" i="9"/>
  <c r="B330" i="9" s="1"/>
  <c r="C329" i="9"/>
  <c r="C331" i="9"/>
  <c r="B331" i="9" s="1"/>
  <c r="B326" i="9"/>
  <c r="B329" i="9" l="1"/>
  <c r="D335" i="9"/>
  <c r="C333" i="9"/>
  <c r="B333" i="9" s="1"/>
  <c r="C334" i="9"/>
  <c r="B334" i="9" s="1"/>
  <c r="C332" i="9"/>
  <c r="B332" i="9" l="1"/>
  <c r="C337" i="9"/>
  <c r="B337" i="9" s="1"/>
  <c r="C335" i="9"/>
  <c r="D338" i="9"/>
  <c r="C336" i="9"/>
  <c r="B336" i="9" s="1"/>
  <c r="C340" i="9" l="1"/>
  <c r="B340" i="9" s="1"/>
  <c r="C338" i="9"/>
  <c r="B338" i="9" s="1"/>
  <c r="D341" i="9"/>
  <c r="C339" i="9"/>
  <c r="B339" i="9" s="1"/>
  <c r="B335" i="9"/>
  <c r="D346" i="9" l="1"/>
  <c r="C342" i="9"/>
  <c r="B342" i="9" s="1"/>
  <c r="C343" i="9"/>
  <c r="B343" i="9" s="1"/>
  <c r="C341" i="9"/>
  <c r="C348" i="9" l="1"/>
  <c r="B348" i="9" s="1"/>
  <c r="D349" i="9"/>
  <c r="C346" i="9"/>
  <c r="C347" i="9"/>
  <c r="B347" i="9" s="1"/>
  <c r="B341" i="9"/>
  <c r="D352" i="9" l="1"/>
  <c r="C350" i="9"/>
  <c r="B350" i="9" s="1"/>
  <c r="C349" i="9"/>
  <c r="C351" i="9"/>
  <c r="B351" i="9" s="1"/>
  <c r="B346" i="9"/>
  <c r="B349" i="9" l="1"/>
  <c r="D355" i="9"/>
  <c r="C353" i="9"/>
  <c r="B353" i="9" s="1"/>
  <c r="C354" i="9"/>
  <c r="B354" i="9" s="1"/>
  <c r="C352" i="9"/>
  <c r="C357" i="9" l="1"/>
  <c r="B357" i="9" s="1"/>
  <c r="C355" i="9"/>
  <c r="B355" i="9" s="1"/>
  <c r="D358" i="9"/>
  <c r="C356" i="9"/>
  <c r="B356" i="9" s="1"/>
  <c r="B352" i="9"/>
  <c r="C360" i="9" l="1"/>
  <c r="B360" i="9" s="1"/>
  <c r="C358" i="9"/>
  <c r="D361" i="9"/>
  <c r="C359" i="9"/>
  <c r="B359" i="9" s="1"/>
  <c r="D366" i="9" l="1"/>
  <c r="C363" i="9"/>
  <c r="B363" i="9" s="1"/>
  <c r="C361" i="9"/>
  <c r="C362" i="9"/>
  <c r="B362" i="9" s="1"/>
  <c r="B358" i="9"/>
  <c r="B361" i="9" l="1"/>
  <c r="D369" i="9"/>
  <c r="C368" i="9"/>
  <c r="B368" i="9" s="1"/>
  <c r="C367" i="9"/>
  <c r="B367" i="9" s="1"/>
  <c r="C366" i="9"/>
  <c r="B366" i="9" l="1"/>
  <c r="C371" i="9"/>
  <c r="B371" i="9" s="1"/>
  <c r="C369" i="9"/>
  <c r="D372" i="9"/>
  <c r="C370" i="9"/>
  <c r="B370" i="9" s="1"/>
  <c r="C374" i="9" l="1"/>
  <c r="B374" i="9" s="1"/>
  <c r="C372" i="9"/>
  <c r="D375" i="9"/>
  <c r="C373" i="9"/>
  <c r="B373" i="9" s="1"/>
  <c r="B369" i="9"/>
  <c r="C377" i="9" l="1"/>
  <c r="B377" i="9" s="1"/>
  <c r="C375" i="9"/>
  <c r="D378" i="9"/>
  <c r="C376" i="9"/>
  <c r="B376" i="9" s="1"/>
  <c r="B372" i="9"/>
  <c r="B375" i="9" l="1"/>
  <c r="D381" i="9"/>
  <c r="C379" i="9"/>
  <c r="B379" i="9" s="1"/>
  <c r="C380" i="9"/>
  <c r="B380" i="9" s="1"/>
  <c r="C378" i="9"/>
  <c r="B378" i="9" l="1"/>
  <c r="C383" i="9"/>
  <c r="B383" i="9" s="1"/>
  <c r="C381" i="9"/>
  <c r="B381" i="9" s="1"/>
  <c r="C382" i="9"/>
  <c r="B382" i="9" s="1"/>
  <c r="AP4" i="9" a="1"/>
  <c r="AP4" i="9" s="1"/>
  <c r="U4" i="9" a="1"/>
  <c r="U4" i="9" s="1"/>
  <c r="AV4" i="9" a="1"/>
  <c r="AV4" i="9" s="1"/>
  <c r="C9" i="16" l="1"/>
  <c r="L17" i="16"/>
  <c r="D7" i="16"/>
  <c r="L18" i="16"/>
  <c r="L16" i="16"/>
  <c r="C24" i="16"/>
  <c r="L54" i="16"/>
  <c r="I13" i="16"/>
  <c r="E28" i="16"/>
  <c r="F14" i="16"/>
  <c r="H28" i="16"/>
  <c r="J20" i="16"/>
  <c r="J23" i="16"/>
  <c r="D46" i="16"/>
  <c r="H53" i="16"/>
  <c r="H10" i="16"/>
  <c r="E53" i="16"/>
  <c r="J16" i="16"/>
  <c r="F44" i="16"/>
  <c r="J19" i="16"/>
  <c r="I16" i="16"/>
  <c r="J45" i="16"/>
  <c r="G35" i="16"/>
  <c r="D34" i="16"/>
  <c r="G48" i="16"/>
  <c r="I53" i="16"/>
  <c r="H27" i="16"/>
  <c r="K6" i="16"/>
  <c r="G30" i="16"/>
  <c r="C37" i="16"/>
  <c r="J28" i="16"/>
  <c r="D15" i="16"/>
  <c r="I23" i="16"/>
  <c r="H51" i="16"/>
  <c r="C56" i="16"/>
  <c r="H48" i="16"/>
  <c r="J40" i="16"/>
  <c r="F48" i="16"/>
  <c r="J43" i="16"/>
  <c r="H20" i="16"/>
  <c r="H14" i="16"/>
  <c r="G43" i="16"/>
  <c r="D38" i="16"/>
  <c r="C38" i="16"/>
  <c r="L26" i="16"/>
  <c r="C11" i="16"/>
  <c r="L21" i="16"/>
  <c r="F36" i="16"/>
  <c r="L24" i="16"/>
  <c r="J6" i="16"/>
  <c r="I49" i="16"/>
  <c r="H47" i="16"/>
  <c r="E20" i="16"/>
  <c r="G40" i="16"/>
  <c r="D49" i="16"/>
  <c r="L49" i="16"/>
  <c r="F12" i="16"/>
  <c r="G22" i="16"/>
  <c r="D53" i="16"/>
  <c r="G49" i="16"/>
  <c r="L52" i="16"/>
  <c r="D44" i="16"/>
  <c r="H8" i="16"/>
  <c r="C17" i="16"/>
  <c r="L22" i="16"/>
  <c r="J56" i="16"/>
  <c r="I22" i="16"/>
  <c r="D9" i="16"/>
  <c r="F23" i="16"/>
  <c r="D20" i="16"/>
  <c r="L9" i="16"/>
  <c r="H40" i="16"/>
  <c r="C22" i="16"/>
  <c r="L6" i="16"/>
  <c r="G7" i="16"/>
  <c r="L37" i="16"/>
  <c r="D39" i="16"/>
  <c r="L40" i="16"/>
  <c r="G11" i="16"/>
  <c r="L34" i="16"/>
  <c r="I24" i="16"/>
  <c r="F25" i="16"/>
  <c r="E43" i="16"/>
  <c r="C31" i="16"/>
  <c r="E9" i="16"/>
  <c r="H17" i="16"/>
  <c r="E25" i="16"/>
  <c r="F50" i="16"/>
  <c r="F46" i="16"/>
  <c r="I18" i="16"/>
  <c r="I39" i="16"/>
  <c r="E56" i="16"/>
  <c r="F55" i="16"/>
  <c r="J49" i="16"/>
  <c r="H21" i="16"/>
  <c r="E36" i="16"/>
  <c r="L23" i="16"/>
  <c r="H7" i="16"/>
  <c r="G18" i="16"/>
  <c r="D19" i="16"/>
  <c r="I25" i="16"/>
  <c r="E7" i="16"/>
  <c r="C48" i="16"/>
  <c r="L30" i="16"/>
  <c r="I9" i="16"/>
  <c r="E24" i="16"/>
  <c r="F10" i="16"/>
  <c r="H24" i="16"/>
  <c r="L25" i="16"/>
  <c r="L28" i="16"/>
  <c r="D42" i="16"/>
  <c r="C14" i="16"/>
  <c r="J21" i="16"/>
  <c r="H43" i="16"/>
  <c r="E16" i="16"/>
  <c r="G38" i="16"/>
  <c r="G57" i="16"/>
  <c r="F30" i="16"/>
  <c r="J22" i="16"/>
  <c r="I31" i="16"/>
  <c r="C29" i="16"/>
  <c r="H52" i="16"/>
  <c r="D10" i="16"/>
  <c r="F24" i="16"/>
  <c r="I38" i="16"/>
  <c r="L39" i="16"/>
  <c r="F53" i="16"/>
  <c r="H23" i="16"/>
  <c r="L35" i="16"/>
  <c r="G28" i="16"/>
  <c r="I52" i="16"/>
  <c r="C32" i="16"/>
  <c r="L46" i="16"/>
  <c r="G12" i="16"/>
  <c r="I26" i="16"/>
  <c r="D13" i="16"/>
  <c r="F27" i="16"/>
  <c r="L57" i="16"/>
  <c r="J7" i="16"/>
  <c r="H44" i="16"/>
  <c r="F56" i="16"/>
  <c r="J53" i="16"/>
  <c r="I20" i="16"/>
  <c r="F21" i="16"/>
  <c r="E41" i="16"/>
  <c r="I54" i="16"/>
  <c r="H35" i="16"/>
  <c r="J54" i="16"/>
  <c r="G34" i="16"/>
  <c r="C13" i="16"/>
  <c r="E6" i="16"/>
  <c r="J17" i="16"/>
  <c r="G16" i="16"/>
  <c r="I30" i="16"/>
  <c r="D17" i="16"/>
  <c r="F31" i="16"/>
  <c r="J52" i="16"/>
  <c r="J55" i="16"/>
  <c r="G20" i="16"/>
  <c r="C57" i="16"/>
  <c r="D16" i="16"/>
  <c r="G50" i="16"/>
  <c r="J32" i="16"/>
  <c r="D47" i="16"/>
  <c r="J35" i="16"/>
  <c r="G19" i="16"/>
  <c r="D12" i="16"/>
  <c r="I40" i="16"/>
  <c r="H36" i="16"/>
  <c r="C46" i="16"/>
  <c r="L7" i="16"/>
  <c r="D33" i="16"/>
  <c r="J38" i="16"/>
  <c r="E33" i="16"/>
  <c r="C21" i="16"/>
  <c r="F54" i="16"/>
  <c r="H9" i="16"/>
  <c r="I27" i="16"/>
  <c r="I19" i="16"/>
  <c r="I45" i="16"/>
  <c r="E30" i="16"/>
  <c r="E14" i="16"/>
  <c r="H41" i="16"/>
  <c r="I55" i="16"/>
  <c r="D8" i="16"/>
  <c r="L44" i="16"/>
  <c r="D26" i="16"/>
  <c r="G25" i="16"/>
  <c r="L38" i="16"/>
  <c r="C45" i="16"/>
  <c r="L43" i="16"/>
  <c r="H6" i="16"/>
  <c r="I10" i="16"/>
  <c r="L42" i="16"/>
  <c r="F39" i="16"/>
  <c r="F17" i="16"/>
  <c r="J51" i="16"/>
  <c r="J48" i="16"/>
  <c r="L14" i="16"/>
  <c r="E23" i="16"/>
  <c r="E13" i="16"/>
  <c r="H19" i="16"/>
  <c r="E19" i="16"/>
  <c r="C10" i="16"/>
  <c r="L8" i="16"/>
  <c r="G53" i="16"/>
  <c r="D24" i="16"/>
  <c r="G6" i="16"/>
  <c r="H34" i="16"/>
  <c r="L33" i="16"/>
  <c r="G24" i="16"/>
  <c r="I15" i="16"/>
  <c r="L12" i="16"/>
  <c r="F20" i="16"/>
  <c r="H56" i="16"/>
  <c r="G36" i="16"/>
  <c r="H39" i="16"/>
  <c r="J34" i="16"/>
  <c r="F32" i="16"/>
  <c r="C35" i="16"/>
  <c r="C50" i="16"/>
  <c r="G39" i="16"/>
  <c r="C6" i="16"/>
  <c r="L36" i="16"/>
  <c r="C36" i="16"/>
  <c r="J30" i="16"/>
  <c r="C39" i="16"/>
  <c r="I42" i="16"/>
  <c r="D14" i="16"/>
  <c r="C15" i="16"/>
  <c r="L50" i="16"/>
  <c r="L45" i="16"/>
  <c r="I48" i="16"/>
  <c r="H49" i="16"/>
  <c r="C19" i="16"/>
  <c r="L10" i="16"/>
  <c r="D35" i="16"/>
  <c r="L13" i="16"/>
  <c r="J50" i="16"/>
  <c r="G52" i="16"/>
  <c r="D45" i="16"/>
  <c r="G17" i="16"/>
  <c r="E39" i="16"/>
  <c r="D52" i="16"/>
  <c r="D54" i="16"/>
  <c r="J57" i="16"/>
  <c r="D23" i="16"/>
  <c r="G37" i="16"/>
  <c r="L31" i="16"/>
  <c r="D56" i="16"/>
  <c r="D21" i="16"/>
  <c r="L19" i="16"/>
  <c r="E27" i="16"/>
  <c r="G55" i="16"/>
  <c r="J12" i="16"/>
  <c r="E42" i="16"/>
  <c r="F37" i="16"/>
  <c r="C42" i="16"/>
  <c r="D55" i="16"/>
  <c r="I28" i="16"/>
  <c r="F29" i="16"/>
  <c r="E45" i="16"/>
  <c r="I50" i="16"/>
  <c r="D50" i="16"/>
  <c r="H12" i="16"/>
  <c r="D27" i="16"/>
  <c r="G41" i="16"/>
  <c r="L55" i="16"/>
  <c r="C55" i="16"/>
  <c r="D29" i="16"/>
  <c r="J14" i="16"/>
  <c r="E31" i="16"/>
  <c r="C52" i="16"/>
  <c r="C16" i="16"/>
  <c r="J9" i="16"/>
  <c r="E15" i="16"/>
  <c r="G29" i="16"/>
  <c r="H15" i="16"/>
  <c r="D30" i="16"/>
  <c r="J36" i="16"/>
  <c r="J39" i="16"/>
  <c r="F47" i="16"/>
  <c r="D51" i="16"/>
  <c r="F13" i="16"/>
  <c r="E26" i="16"/>
  <c r="H26" i="16"/>
  <c r="I43" i="16"/>
  <c r="E52" i="16"/>
  <c r="D41" i="16"/>
  <c r="G13" i="16"/>
  <c r="E37" i="16"/>
  <c r="I7" i="16"/>
  <c r="C51" i="16"/>
  <c r="F15" i="16"/>
  <c r="H29" i="16"/>
  <c r="E44" i="16"/>
  <c r="J18" i="16"/>
  <c r="C23" i="16"/>
  <c r="F34" i="16"/>
  <c r="J46" i="16"/>
  <c r="I33" i="16"/>
  <c r="C20" i="16"/>
  <c r="F8" i="16"/>
  <c r="J25" i="16"/>
  <c r="I17" i="16"/>
  <c r="E32" i="16"/>
  <c r="F18" i="16"/>
  <c r="C44" i="16"/>
  <c r="G10" i="16"/>
  <c r="D11" i="16"/>
  <c r="I21" i="16"/>
  <c r="C41" i="16"/>
  <c r="H18" i="16"/>
  <c r="G31" i="16"/>
  <c r="D32" i="16"/>
  <c r="G46" i="16"/>
  <c r="F49" i="16"/>
  <c r="J31" i="16"/>
  <c r="H46" i="16"/>
  <c r="D57" i="16"/>
  <c r="I56" i="16"/>
  <c r="G54" i="16"/>
  <c r="J8" i="16"/>
  <c r="D43" i="16"/>
  <c r="J11" i="16"/>
  <c r="G15" i="16"/>
  <c r="J29" i="16"/>
  <c r="I32" i="16"/>
  <c r="H32" i="16"/>
  <c r="E47" i="16"/>
  <c r="G56" i="16"/>
  <c r="C43" i="16"/>
  <c r="H16" i="16"/>
  <c r="D31" i="16"/>
  <c r="G45" i="16"/>
  <c r="J26" i="16"/>
  <c r="F6" i="16"/>
  <c r="D37" i="16"/>
  <c r="G9" i="16"/>
  <c r="E35" i="16"/>
  <c r="I6" i="16"/>
  <c r="E17" i="16"/>
  <c r="J15" i="16"/>
  <c r="F45" i="16"/>
  <c r="F7" i="16"/>
  <c r="G8" i="16"/>
  <c r="I44" i="16"/>
  <c r="H38" i="16"/>
  <c r="C34" i="16"/>
  <c r="F52" i="16"/>
  <c r="I51" i="16"/>
  <c r="J24" i="16"/>
  <c r="H45" i="16"/>
  <c r="J27" i="16"/>
  <c r="E18" i="16"/>
  <c r="F9" i="16"/>
  <c r="E38" i="16"/>
  <c r="F35" i="16"/>
  <c r="C54" i="16"/>
  <c r="E51" i="16"/>
  <c r="C27" i="16"/>
  <c r="F19" i="16"/>
  <c r="H33" i="16"/>
  <c r="E48" i="16"/>
  <c r="J42" i="16"/>
  <c r="E55" i="16"/>
  <c r="F42" i="16"/>
  <c r="I14" i="16"/>
  <c r="I37" i="16"/>
  <c r="H54" i="16"/>
  <c r="F22" i="16"/>
  <c r="J47" i="16"/>
  <c r="D48" i="16"/>
  <c r="H55" i="16"/>
  <c r="E54" i="16"/>
  <c r="L20" i="16"/>
  <c r="F41" i="16"/>
  <c r="C18" i="16"/>
  <c r="C49" i="16"/>
  <c r="I8" i="16"/>
  <c r="L29" i="16"/>
  <c r="H37" i="16"/>
  <c r="L32" i="16"/>
  <c r="E10" i="16"/>
  <c r="L15" i="16"/>
  <c r="E22" i="16"/>
  <c r="H22" i="16"/>
  <c r="I41" i="16"/>
  <c r="C47" i="16"/>
  <c r="F51" i="16"/>
  <c r="F11" i="16"/>
  <c r="H25" i="16"/>
  <c r="E40" i="16"/>
  <c r="L47" i="16"/>
  <c r="H50" i="16"/>
  <c r="F26" i="16"/>
  <c r="L51" i="16"/>
  <c r="I29" i="16"/>
  <c r="E50" i="16"/>
  <c r="J44" i="16"/>
  <c r="G47" i="16"/>
  <c r="D40" i="16"/>
  <c r="C26" i="16"/>
  <c r="G51" i="16"/>
  <c r="E21" i="16"/>
  <c r="C53" i="16"/>
  <c r="L27" i="16"/>
  <c r="E8" i="16"/>
  <c r="H30" i="16"/>
  <c r="J13" i="16"/>
  <c r="L56" i="16"/>
  <c r="L53" i="16"/>
  <c r="J37" i="16"/>
  <c r="F43" i="16"/>
  <c r="L41" i="16"/>
  <c r="H11" i="16"/>
  <c r="E11" i="16"/>
  <c r="C40" i="16"/>
  <c r="E29" i="16"/>
  <c r="D25" i="16"/>
  <c r="I35" i="16"/>
  <c r="F38" i="16"/>
  <c r="C30" i="16"/>
  <c r="E46" i="16"/>
  <c r="D22" i="16"/>
  <c r="G21" i="16"/>
  <c r="L11" i="16"/>
  <c r="C25" i="16"/>
  <c r="H13" i="16"/>
  <c r="C28" i="16"/>
  <c r="G33" i="16"/>
  <c r="J33" i="16"/>
  <c r="G26" i="16"/>
  <c r="G14" i="16"/>
  <c r="G42" i="16"/>
  <c r="G23" i="16"/>
  <c r="C7" i="16"/>
  <c r="I36" i="16"/>
  <c r="D6" i="16"/>
  <c r="F16" i="16"/>
  <c r="C12" i="16"/>
  <c r="I34" i="16"/>
  <c r="J41" i="16"/>
  <c r="F57" i="16"/>
  <c r="E12" i="16"/>
  <c r="I57" i="16"/>
  <c r="I46" i="16"/>
  <c r="D18" i="16"/>
  <c r="H57" i="16"/>
  <c r="D36" i="16"/>
  <c r="C33" i="16"/>
  <c r="H42" i="16"/>
  <c r="I11" i="16"/>
  <c r="G32" i="16"/>
  <c r="H31" i="16"/>
  <c r="J10" i="16"/>
  <c r="F28" i="16"/>
  <c r="C8" i="16"/>
  <c r="G44" i="16"/>
  <c r="G27" i="16"/>
  <c r="I12" i="16"/>
  <c r="F40" i="16"/>
  <c r="E57" i="16"/>
  <c r="I47" i="16"/>
  <c r="E34" i="16"/>
  <c r="D28" i="16"/>
  <c r="L48" i="16"/>
  <c r="F33" i="16"/>
  <c r="E49" i="16"/>
  <c r="AB4" i="9" a="1"/>
  <c r="AB4" i="9" s="1"/>
  <c r="AI5" i="9" a="1"/>
  <c r="AI5" i="9" s="1"/>
  <c r="AS4" i="9" a="1"/>
  <c r="AS4" i="9" s="1"/>
  <c r="W4" i="9" a="1"/>
  <c r="W4" i="9" s="1"/>
  <c r="AL5" i="9" a="1"/>
  <c r="AL5" i="9" s="1"/>
  <c r="AF5" i="9" a="1"/>
  <c r="AF5" i="9" s="1"/>
  <c r="AW4" i="9" a="1"/>
  <c r="AW4" i="9" s="1"/>
  <c r="AD5" i="9" a="1"/>
  <c r="AD5" i="9" s="1"/>
  <c r="V4" i="9" a="1"/>
  <c r="V4" i="9" s="1"/>
  <c r="K30" i="16" l="1"/>
  <c r="K53" i="16"/>
  <c r="K25" i="16"/>
  <c r="K20" i="16"/>
  <c r="K8" i="16"/>
  <c r="K7" i="16"/>
  <c r="K28" i="16"/>
  <c r="K40" i="16"/>
  <c r="K18" i="16"/>
  <c r="K43" i="16"/>
  <c r="K41" i="16"/>
  <c r="K44" i="16"/>
  <c r="K23" i="16"/>
  <c r="K16" i="16"/>
  <c r="K42" i="16"/>
  <c r="K15" i="16"/>
  <c r="K35" i="16"/>
  <c r="K10" i="16"/>
  <c r="K45" i="16"/>
  <c r="K46" i="16"/>
  <c r="K57" i="16"/>
  <c r="K13" i="16"/>
  <c r="K32" i="16"/>
  <c r="K14" i="16"/>
  <c r="K31" i="16"/>
  <c r="K17" i="16"/>
  <c r="K11" i="16"/>
  <c r="K38" i="16"/>
  <c r="K37" i="16"/>
  <c r="K24" i="16"/>
  <c r="K33" i="16"/>
  <c r="K12" i="16"/>
  <c r="K26" i="16"/>
  <c r="K47" i="16"/>
  <c r="K49" i="16"/>
  <c r="K27" i="16"/>
  <c r="K54" i="16"/>
  <c r="K34" i="16"/>
  <c r="K51" i="16"/>
  <c r="K52" i="16"/>
  <c r="K55" i="16"/>
  <c r="K19" i="16"/>
  <c r="K39" i="16"/>
  <c r="K36" i="16"/>
  <c r="K50" i="16"/>
  <c r="K21" i="16"/>
  <c r="K29" i="16"/>
  <c r="K48" i="16"/>
  <c r="K22" i="16"/>
  <c r="K56" i="16"/>
  <c r="K9" i="16"/>
  <c r="AM4" i="9"/>
</calcChain>
</file>

<file path=xl/sharedStrings.xml><?xml version="1.0" encoding="utf-8"?>
<sst xmlns="http://schemas.openxmlformats.org/spreadsheetml/2006/main" count="964" uniqueCount="144">
  <si>
    <t>ESG Rep's</t>
  </si>
  <si>
    <t>Total</t>
  </si>
  <si>
    <t>VSG Rep's</t>
  </si>
  <si>
    <t>Index</t>
  </si>
  <si>
    <t>Total Rep.</t>
  </si>
  <si>
    <t>Rep' s in EURO</t>
  </si>
  <si>
    <t>Rep's in %</t>
  </si>
  <si>
    <t>Handzusammenbau</t>
  </si>
  <si>
    <t>Remarques</t>
  </si>
  <si>
    <t>Pannes</t>
  </si>
  <si>
    <t>Remplissage</t>
  </si>
  <si>
    <t>Equipe</t>
  </si>
  <si>
    <t>Date</t>
  </si>
  <si>
    <t>Sem.</t>
  </si>
  <si>
    <t>Rapport d'équipe 2018</t>
  </si>
  <si>
    <r>
      <t>m</t>
    </r>
    <r>
      <rPr>
        <vertAlign val="superscript"/>
        <sz val="10"/>
        <rFont val="Arial"/>
        <family val="2"/>
      </rPr>
      <t>2</t>
    </r>
  </si>
  <si>
    <t>Matin</t>
  </si>
  <si>
    <t>Nuit</t>
  </si>
  <si>
    <t>Après-midi</t>
  </si>
  <si>
    <t>Chef d'équipe</t>
  </si>
  <si>
    <t>Ligne TPS</t>
  </si>
  <si>
    <t>Heures</t>
  </si>
  <si>
    <t>Type</t>
  </si>
  <si>
    <t>Moyenne par équipe</t>
  </si>
  <si>
    <t>Jours</t>
  </si>
  <si>
    <t>Réparation m2 en %</t>
  </si>
  <si>
    <t>Qui</t>
  </si>
  <si>
    <t>Table 1</t>
  </si>
  <si>
    <t>Table 2</t>
  </si>
  <si>
    <t>Table 3</t>
  </si>
  <si>
    <t>Table 4</t>
  </si>
  <si>
    <t>Table 5</t>
  </si>
  <si>
    <t>Reparation</t>
  </si>
  <si>
    <t>Ligne ISO</t>
  </si>
  <si>
    <t>Masse jettée
[Kg]</t>
  </si>
  <si>
    <t>Français</t>
  </si>
  <si>
    <t>Deutch</t>
  </si>
  <si>
    <t>Anglais</t>
  </si>
  <si>
    <t>Sheet"Enregistrement"</t>
  </si>
  <si>
    <t>-</t>
  </si>
  <si>
    <t>Sheet"Import"</t>
  </si>
  <si>
    <t>Traduction</t>
  </si>
  <si>
    <t>Übersetzung</t>
  </si>
  <si>
    <t>Translation</t>
  </si>
  <si>
    <t>Sheet"Rapport"</t>
  </si>
  <si>
    <t>Bilaterale</t>
  </si>
  <si>
    <t>Pièce</t>
  </si>
  <si>
    <t xml:space="preserve">Matin </t>
  </si>
  <si>
    <t>Lisec/Four</t>
  </si>
  <si>
    <t>Filter 5</t>
  </si>
  <si>
    <t>Filter 26</t>
  </si>
  <si>
    <t>Filterkerzen gewechselt</t>
  </si>
  <si>
    <t>ON/OFF</t>
  </si>
  <si>
    <t>Filterspülung</t>
  </si>
  <si>
    <t xml:space="preserve">Filter 23 </t>
  </si>
  <si>
    <t>Druckkontrolle</t>
  </si>
  <si>
    <t>Chargen - Nr.</t>
  </si>
  <si>
    <t>Rapport ISO 2018</t>
  </si>
  <si>
    <t>m2</t>
  </si>
  <si>
    <t>Production</t>
  </si>
  <si>
    <t>Franz Simonis</t>
  </si>
  <si>
    <t>Specification:</t>
  </si>
  <si>
    <t>N° 1</t>
  </si>
  <si>
    <t>Membre ISO</t>
  </si>
  <si>
    <t>N.Schöni</t>
  </si>
  <si>
    <t>B. Abdelhakim</t>
  </si>
  <si>
    <t>Jair Gomes</t>
  </si>
  <si>
    <t>C.  Gomes</t>
  </si>
  <si>
    <t>[Jour]</t>
  </si>
  <si>
    <t>[Celcius]</t>
  </si>
  <si>
    <t>Allumage de la lampe UV</t>
  </si>
  <si>
    <t>ON</t>
  </si>
  <si>
    <t>OFF</t>
  </si>
  <si>
    <t>US vorlauf</t>
  </si>
  <si>
    <t>Gaz Manuel Füllung</t>
  </si>
  <si>
    <t>Gaz Automatich Füllung</t>
  </si>
  <si>
    <t>ClimaPlus</t>
  </si>
  <si>
    <t>ClimaTop</t>
  </si>
  <si>
    <t>Wall</t>
  </si>
  <si>
    <t>Min</t>
  </si>
  <si>
    <t>Max</t>
  </si>
  <si>
    <t>Riglass/Jegen</t>
  </si>
  <si>
    <t>Argon</t>
  </si>
  <si>
    <t>Krypton</t>
  </si>
  <si>
    <t>M. Luder</t>
  </si>
  <si>
    <t>Wasserbehälter</t>
  </si>
  <si>
    <t>UV</t>
  </si>
  <si>
    <t>Leitwertmesser SKR (max. 20 mS)</t>
  </si>
  <si>
    <t>Wassertemp.</t>
  </si>
  <si>
    <t>WKR/ SKR</t>
  </si>
  <si>
    <t>Marc Luder</t>
  </si>
  <si>
    <t>Nahuel Schöni</t>
  </si>
  <si>
    <t>David Oliveira</t>
  </si>
  <si>
    <t>Véli Shala</t>
  </si>
  <si>
    <t>Lindita Bytyqi</t>
  </si>
  <si>
    <t>Paulo .Afonso</t>
  </si>
  <si>
    <t>X</t>
  </si>
  <si>
    <t>[mS]</t>
  </si>
  <si>
    <t xml:space="preserve">A-Druck Flasche </t>
  </si>
  <si>
    <t xml:space="preserve">A-Druck Linie </t>
  </si>
  <si>
    <t>[Bar]</t>
  </si>
  <si>
    <t>Nbr de jours max entre rincage des filtres</t>
  </si>
  <si>
    <t>Température minimum de l'eau</t>
  </si>
  <si>
    <t>Total Semaine</t>
  </si>
  <si>
    <t>Moyenne</t>
  </si>
  <si>
    <t>x</t>
  </si>
  <si>
    <t>Butyl 1 grau</t>
  </si>
  <si>
    <t>Butyl 2 schwarz</t>
  </si>
  <si>
    <t>Ersetzt</t>
  </si>
  <si>
    <t>Chargennummer 
Komponente A</t>
  </si>
  <si>
    <t>Chargennummer 
Komponente  B</t>
  </si>
  <si>
    <t>Handversiegeler Dichtstoffaufzeichnung</t>
  </si>
  <si>
    <t>Auto.- Versiegeler Dichtstoffaufzeichnung</t>
  </si>
  <si>
    <t xml:space="preserve">Leitwert SKR </t>
  </si>
  <si>
    <t>Pièces</t>
  </si>
  <si>
    <t>Mischstrecke</t>
  </si>
  <si>
    <t>Montags 1x pro Woche</t>
  </si>
  <si>
    <t>1.5/2.2</t>
  </si>
  <si>
    <t>0080</t>
  </si>
  <si>
    <t>0134</t>
  </si>
  <si>
    <t>1.5/ 2.2</t>
  </si>
  <si>
    <t>On</t>
  </si>
  <si>
    <t xml:space="preserve"> </t>
  </si>
  <si>
    <t>Paulo Alfonso</t>
  </si>
  <si>
    <t>Molekularsieb</t>
  </si>
  <si>
    <t>Phonsorb 551</t>
  </si>
  <si>
    <t>0132</t>
  </si>
  <si>
    <t>0130</t>
  </si>
  <si>
    <t>9292</t>
  </si>
  <si>
    <t>9288</t>
  </si>
  <si>
    <t>0131</t>
  </si>
  <si>
    <t>1508</t>
  </si>
  <si>
    <t>1339</t>
  </si>
  <si>
    <t>Nbr</t>
  </si>
  <si>
    <t>11</t>
  </si>
  <si>
    <t>7</t>
  </si>
  <si>
    <t>1134427</t>
  </si>
  <si>
    <t>1475</t>
  </si>
  <si>
    <t>1509</t>
  </si>
  <si>
    <t>Total
Reparatur</t>
  </si>
  <si>
    <t>Auftrag</t>
  </si>
  <si>
    <t>nbr</t>
  </si>
  <si>
    <r>
      <t>m</t>
    </r>
    <r>
      <rPr>
        <i/>
        <vertAlign val="superscript"/>
        <sz val="10"/>
        <rFont val="Arial"/>
        <family val="2"/>
      </rPr>
      <t>2</t>
    </r>
  </si>
  <si>
    <t>ewrwer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</si>
</sst>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d/mm/yy"/>
    <numFmt numFmtId="165" formatCode="d/m/yy;@"/>
    <numFmt numFmtId="166" formatCode="[$-140C]dddd\ d\ mmmm\ yyyy;@"/>
    <numFmt numFmtId="167" formatCode="dd/mm/yyyy\ hh:mm:ss"/>
    <numFmt numFmtId="168" formatCode="dd/mm/yy;@"/>
    <numFmt numFmtId="169" formatCode="0\ &quot; °C&quot;"/>
  </numFmts>
  <fonts count="39" x14ac:knownFonts="1">
    <font>
      <sz val="10"/>
      <name val="Arial"/>
    </font>
    <font>
      <sz val="10"/>
      <name val="Arial"/>
      <family val="2"/>
    </font>
    <font>
      <sz val="16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1"/>
      <color rgb="FF006100"/>
      <name val="Calibri"/>
      <family val="2"/>
      <scheme val="minor"/>
    </font>
    <font>
      <vertAlign val="superscript"/>
      <sz val="10"/>
      <name val="Arial"/>
      <family val="2"/>
    </font>
    <font>
      <sz val="11"/>
      <name val="Arial"/>
      <family val="2"/>
    </font>
    <font>
      <i/>
      <sz val="11"/>
      <name val="Arial"/>
      <family val="2"/>
    </font>
    <font>
      <b/>
      <i/>
      <sz val="12"/>
      <name val="Arial"/>
      <family val="2"/>
    </font>
    <font>
      <b/>
      <sz val="48"/>
      <color theme="0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color rgb="FF141414"/>
      <name val="Arial"/>
      <family val="2"/>
    </font>
    <font>
      <sz val="11"/>
      <color rgb="FF21212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36"/>
      <color rgb="FF002060"/>
      <name val="Arial"/>
      <family val="2"/>
    </font>
    <font>
      <b/>
      <sz val="12"/>
      <color theme="7" tint="0.59999389629810485"/>
      <name val="Arial"/>
      <family val="2"/>
    </font>
    <font>
      <sz val="11"/>
      <color rgb="FF9C0006"/>
      <name val="Calibri"/>
      <family val="2"/>
      <scheme val="minor"/>
    </font>
    <font>
      <b/>
      <u/>
      <sz val="11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u/>
      <sz val="10"/>
      <name val="Arial"/>
      <family val="2"/>
    </font>
    <font>
      <i/>
      <sz val="10"/>
      <name val="Arial"/>
      <family val="2"/>
    </font>
    <font>
      <i/>
      <sz val="10"/>
      <name val="Calibri"/>
      <family val="2"/>
      <scheme val="minor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sz val="11"/>
      <color theme="7" tint="0.59999389629810485"/>
      <name val="Arial"/>
      <family val="2"/>
    </font>
    <font>
      <sz val="10"/>
      <name val="Calibri"/>
      <family val="2"/>
      <scheme val="minor"/>
    </font>
    <font>
      <b/>
      <sz val="11"/>
      <name val="Arial"/>
      <family val="2"/>
    </font>
    <font>
      <b/>
      <i/>
      <sz val="10"/>
      <name val="Arial"/>
      <family val="2"/>
    </font>
    <font>
      <sz val="10"/>
      <color theme="1"/>
      <name val="Calibri"/>
      <family val="2"/>
      <scheme val="minor"/>
    </font>
    <font>
      <sz val="11"/>
      <color rgb="FF141414"/>
      <name val="Arial"/>
      <family val="2"/>
    </font>
    <font>
      <i/>
      <vertAlign val="superscript"/>
      <sz val="1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6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theme="3" tint="0.39997558519241921"/>
      </bottom>
      <diagonal/>
    </border>
    <border>
      <left/>
      <right style="medium">
        <color indexed="64"/>
      </right>
      <top/>
      <bottom style="medium">
        <color theme="3" tint="0.39997558519241921"/>
      </bottom>
      <diagonal/>
    </border>
    <border>
      <left style="medium">
        <color indexed="64"/>
      </left>
      <right/>
      <top style="medium">
        <color theme="3" tint="0.3999755851924192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</borders>
  <cellStyleXfs count="3">
    <xf numFmtId="0" fontId="0" fillId="0" borderId="0"/>
    <xf numFmtId="0" fontId="7" fillId="2" borderId="0" applyNumberFormat="0" applyBorder="0" applyAlignment="0" applyProtection="0"/>
    <xf numFmtId="0" fontId="23" fillId="7" borderId="0" applyNumberFormat="0" applyBorder="0" applyAlignment="0" applyProtection="0"/>
  </cellStyleXfs>
  <cellXfs count="367">
    <xf numFmtId="0" fontId="0" fillId="0" borderId="0" xfId="0"/>
    <xf numFmtId="0" fontId="0" fillId="0" borderId="0" xfId="0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 wrapText="1"/>
    </xf>
    <xf numFmtId="164" fontId="3" fillId="0" borderId="0" xfId="0" applyNumberFormat="1" applyFont="1" applyFill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5" fillId="5" borderId="17" xfId="1" applyFont="1" applyFill="1" applyBorder="1" applyAlignment="1" applyProtection="1">
      <alignment horizontal="center" vertical="center"/>
    </xf>
    <xf numFmtId="0" fontId="16" fillId="5" borderId="17" xfId="1" applyFont="1" applyFill="1" applyBorder="1" applyAlignment="1" applyProtection="1">
      <alignment horizontal="center" vertical="center"/>
    </xf>
    <xf numFmtId="0" fontId="16" fillId="5" borderId="0" xfId="1" applyFont="1" applyFill="1" applyBorder="1" applyAlignment="1" applyProtection="1">
      <alignment horizontal="left" vertical="center" wrapText="1"/>
    </xf>
    <xf numFmtId="0" fontId="17" fillId="0" borderId="0" xfId="1" applyFont="1" applyFill="1" applyBorder="1" applyAlignment="1" applyProtection="1">
      <alignment horizontal="left" vertical="center" wrapText="1"/>
      <protection locked="0"/>
    </xf>
    <xf numFmtId="0" fontId="17" fillId="0" borderId="0" xfId="1" applyFont="1" applyFill="1" applyBorder="1" applyAlignment="1" applyProtection="1">
      <alignment horizontal="left" vertical="center"/>
      <protection locked="0"/>
    </xf>
    <xf numFmtId="0" fontId="17" fillId="0" borderId="19" xfId="1" applyFont="1" applyFill="1" applyBorder="1" applyAlignment="1" applyProtection="1">
      <alignment horizontal="left" vertical="center"/>
      <protection locked="0"/>
    </xf>
    <xf numFmtId="0" fontId="0" fillId="0" borderId="17" xfId="0" applyBorder="1" applyAlignment="1" applyProtection="1">
      <alignment horizontal="left" vertical="center"/>
    </xf>
    <xf numFmtId="0" fontId="0" fillId="0" borderId="0" xfId="0" applyBorder="1" applyAlignment="1" applyProtection="1">
      <alignment horizontal="left" vertical="center" wrapText="1"/>
      <protection locked="0"/>
    </xf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0" fillId="0" borderId="19" xfId="0" applyBorder="1" applyAlignment="1" applyProtection="1">
      <alignment vertical="center"/>
      <protection locked="0"/>
    </xf>
    <xf numFmtId="0" fontId="18" fillId="0" borderId="0" xfId="0" applyFont="1" applyBorder="1" applyAlignment="1" applyProtection="1">
      <alignment vertical="center"/>
      <protection locked="0"/>
    </xf>
    <xf numFmtId="0" fontId="0" fillId="0" borderId="17" xfId="0" applyBorder="1" applyAlignment="1" applyProtection="1">
      <alignment horizontal="left" vertical="center" wrapText="1"/>
    </xf>
    <xf numFmtId="0" fontId="19" fillId="0" borderId="0" xfId="0" applyFont="1" applyBorder="1" applyAlignment="1" applyProtection="1">
      <alignment horizontal="left" vertical="center"/>
      <protection locked="0"/>
    </xf>
    <xf numFmtId="0" fontId="0" fillId="0" borderId="33" xfId="0" applyBorder="1" applyAlignment="1" applyProtection="1">
      <alignment horizontal="left" vertical="center" wrapText="1"/>
      <protection locked="0"/>
    </xf>
    <xf numFmtId="0" fontId="0" fillId="0" borderId="33" xfId="0" applyBorder="1" applyAlignment="1" applyProtection="1">
      <alignment horizontal="left" vertical="center"/>
      <protection locked="0"/>
    </xf>
    <xf numFmtId="0" fontId="0" fillId="0" borderId="33" xfId="0" applyBorder="1" applyAlignment="1" applyProtection="1">
      <alignment vertical="center"/>
      <protection locked="0"/>
    </xf>
    <xf numFmtId="0" fontId="0" fillId="0" borderId="34" xfId="0" applyBorder="1" applyAlignment="1" applyProtection="1">
      <alignment vertical="center"/>
      <protection locked="0"/>
    </xf>
    <xf numFmtId="0" fontId="0" fillId="6" borderId="17" xfId="0" applyFont="1" applyFill="1" applyBorder="1" applyAlignment="1" applyProtection="1">
      <alignment horizontal="left" vertical="center"/>
    </xf>
    <xf numFmtId="0" fontId="0" fillId="6" borderId="0" xfId="0" applyFont="1" applyFill="1" applyBorder="1" applyAlignment="1" applyProtection="1">
      <alignment horizontal="left" vertical="center" wrapText="1"/>
      <protection locked="0"/>
    </xf>
    <xf numFmtId="0" fontId="0" fillId="6" borderId="0" xfId="0" applyFont="1" applyFill="1" applyBorder="1" applyAlignment="1" applyProtection="1">
      <alignment horizontal="left" vertical="center"/>
      <protection locked="0"/>
    </xf>
    <xf numFmtId="0" fontId="0" fillId="6" borderId="0" xfId="0" applyFont="1" applyFill="1" applyBorder="1" applyAlignment="1" applyProtection="1">
      <alignment vertical="center"/>
      <protection locked="0"/>
    </xf>
    <xf numFmtId="0" fontId="0" fillId="6" borderId="19" xfId="0" applyFont="1" applyFill="1" applyBorder="1" applyAlignment="1" applyProtection="1">
      <alignment vertical="center"/>
      <protection locked="0"/>
    </xf>
    <xf numFmtId="0" fontId="0" fillId="0" borderId="35" xfId="0" applyBorder="1" applyAlignment="1" applyProtection="1">
      <alignment horizontal="left" vertical="center"/>
    </xf>
    <xf numFmtId="0" fontId="20" fillId="0" borderId="0" xfId="0" applyFont="1" applyBorder="1" applyAlignment="1" applyProtection="1">
      <alignment horizontal="left" vertical="center" wrapText="1"/>
      <protection locked="0"/>
    </xf>
    <xf numFmtId="0" fontId="0" fillId="0" borderId="0" xfId="0" applyFont="1" applyBorder="1" applyAlignment="1" applyProtection="1">
      <alignment horizontal="left" vertical="center" wrapText="1"/>
      <protection locked="0"/>
    </xf>
    <xf numFmtId="3" fontId="0" fillId="0" borderId="0" xfId="0" applyNumberFormat="1" applyFont="1" applyBorder="1" applyAlignment="1" applyProtection="1">
      <alignment horizontal="left" vertical="center" wrapText="1"/>
      <protection locked="0"/>
    </xf>
    <xf numFmtId="1" fontId="0" fillId="0" borderId="0" xfId="0" applyNumberFormat="1" applyFont="1" applyBorder="1" applyAlignment="1" applyProtection="1">
      <alignment horizontal="left" vertical="center" wrapText="1"/>
      <protection locked="0"/>
    </xf>
    <xf numFmtId="14" fontId="0" fillId="0" borderId="0" xfId="0" applyNumberFormat="1" applyFont="1" applyBorder="1" applyAlignment="1" applyProtection="1">
      <alignment horizontal="left" vertical="center" wrapText="1"/>
      <protection locked="0"/>
    </xf>
    <xf numFmtId="167" fontId="0" fillId="0" borderId="0" xfId="0" applyNumberFormat="1" applyFont="1" applyBorder="1" applyAlignment="1" applyProtection="1">
      <alignment horizontal="left" vertical="center" wrapText="1"/>
      <protection locked="0"/>
    </xf>
    <xf numFmtId="0" fontId="0" fillId="0" borderId="17" xfId="0" applyBorder="1" applyAlignment="1" applyProtection="1">
      <alignment horizontal="left" vertical="center" wrapText="1"/>
      <protection locked="0"/>
    </xf>
    <xf numFmtId="0" fontId="0" fillId="0" borderId="17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0" xfId="0" applyFont="1" applyBorder="1" applyAlignment="1">
      <alignment vertical="center"/>
    </xf>
    <xf numFmtId="0" fontId="0" fillId="0" borderId="32" xfId="0" applyBorder="1" applyAlignment="1" applyProtection="1">
      <alignment vertical="center"/>
      <protection locked="0"/>
    </xf>
    <xf numFmtId="0" fontId="0" fillId="0" borderId="0" xfId="0" applyBorder="1" applyAlignment="1">
      <alignment vertical="center"/>
    </xf>
    <xf numFmtId="0" fontId="0" fillId="0" borderId="0" xfId="0" applyFont="1" applyBorder="1"/>
    <xf numFmtId="0" fontId="0" fillId="0" borderId="0" xfId="0" applyAlignment="1">
      <alignment vertical="center"/>
    </xf>
    <xf numFmtId="0" fontId="0" fillId="0" borderId="0" xfId="0" applyFont="1" applyBorder="1" applyAlignment="1">
      <alignment horizontal="left" vertical="center"/>
    </xf>
    <xf numFmtId="0" fontId="17" fillId="0" borderId="0" xfId="1" applyFont="1" applyFill="1" applyBorder="1" applyAlignment="1" applyProtection="1">
      <alignment horizontal="left" vertical="center"/>
    </xf>
    <xf numFmtId="0" fontId="0" fillId="0" borderId="0" xfId="0" applyBorder="1"/>
    <xf numFmtId="0" fontId="1" fillId="0" borderId="0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center"/>
      <protection locked="0"/>
    </xf>
    <xf numFmtId="0" fontId="0" fillId="0" borderId="0" xfId="0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center" wrapText="1"/>
    </xf>
    <xf numFmtId="2" fontId="17" fillId="0" borderId="0" xfId="0" applyNumberFormat="1" applyFont="1" applyBorder="1" applyAlignment="1" applyProtection="1">
      <alignment horizontal="left" vertical="center"/>
    </xf>
    <xf numFmtId="0" fontId="17" fillId="0" borderId="0" xfId="0" applyFont="1" applyBorder="1" applyAlignment="1" applyProtection="1">
      <alignment horizontal="left" vertical="center"/>
    </xf>
    <xf numFmtId="0" fontId="0" fillId="0" borderId="0" xfId="0" applyBorder="1" applyAlignment="1" applyProtection="1">
      <alignment horizontal="left" vertical="center" wrapText="1"/>
    </xf>
    <xf numFmtId="0" fontId="1" fillId="0" borderId="0" xfId="0" applyFont="1" applyBorder="1" applyAlignment="1" applyProtection="1">
      <alignment vertical="center" wrapText="1"/>
      <protection locked="0"/>
    </xf>
    <xf numFmtId="0" fontId="5" fillId="0" borderId="19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4" fillId="0" borderId="15" xfId="0" applyFont="1" applyBorder="1"/>
    <xf numFmtId="0" fontId="0" fillId="0" borderId="26" xfId="0" applyBorder="1"/>
    <xf numFmtId="0" fontId="1" fillId="0" borderId="26" xfId="0" applyFont="1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14" xfId="0" applyBorder="1" applyAlignment="1">
      <alignment horizontal="left"/>
    </xf>
    <xf numFmtId="0" fontId="1" fillId="0" borderId="26" xfId="0" applyFont="1" applyBorder="1"/>
    <xf numFmtId="0" fontId="9" fillId="0" borderId="10" xfId="0" applyFont="1" applyFill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 applyProtection="1">
      <alignment horizontal="center" vertical="center"/>
      <protection locked="0"/>
    </xf>
    <xf numFmtId="0" fontId="9" fillId="0" borderId="3" xfId="0" applyFont="1" applyFill="1" applyBorder="1" applyAlignment="1" applyProtection="1">
      <alignment horizontal="center" vertical="center"/>
      <protection locked="0"/>
    </xf>
    <xf numFmtId="0" fontId="9" fillId="0" borderId="38" xfId="0" applyFont="1" applyFill="1" applyBorder="1" applyAlignment="1" applyProtection="1">
      <alignment horizontal="center" vertical="center"/>
      <protection locked="0"/>
    </xf>
    <xf numFmtId="0" fontId="9" fillId="0" borderId="18" xfId="0" applyFont="1" applyFill="1" applyBorder="1" applyAlignment="1" applyProtection="1">
      <alignment horizontal="center" vertical="center"/>
      <protection locked="0"/>
    </xf>
    <xf numFmtId="0" fontId="9" fillId="0" borderId="4" xfId="0" applyFont="1" applyFill="1" applyBorder="1" applyAlignment="1" applyProtection="1">
      <alignment horizontal="center" vertical="center"/>
      <protection locked="0"/>
    </xf>
    <xf numFmtId="0" fontId="9" fillId="0" borderId="6" xfId="0" applyFont="1" applyFill="1" applyBorder="1" applyAlignment="1" applyProtection="1">
      <alignment horizontal="center" vertical="center"/>
      <protection locked="0"/>
    </xf>
    <xf numFmtId="0" fontId="9" fillId="0" borderId="36" xfId="0" applyFont="1" applyFill="1" applyBorder="1" applyAlignment="1" applyProtection="1">
      <alignment horizontal="center" vertical="center"/>
      <protection locked="0"/>
    </xf>
    <xf numFmtId="0" fontId="9" fillId="0" borderId="11" xfId="0" applyFont="1" applyFill="1" applyBorder="1" applyAlignment="1" applyProtection="1">
      <alignment horizontal="center" vertical="center"/>
      <protection locked="0"/>
    </xf>
    <xf numFmtId="0" fontId="9" fillId="0" borderId="24" xfId="0" applyFont="1" applyFill="1" applyBorder="1" applyAlignment="1" applyProtection="1">
      <alignment horizontal="center" vertical="center"/>
      <protection locked="0"/>
    </xf>
    <xf numFmtId="0" fontId="9" fillId="0" borderId="12" xfId="0" applyFont="1" applyFill="1" applyBorder="1" applyAlignment="1" applyProtection="1">
      <alignment horizontal="center" vertical="center"/>
      <protection locked="0"/>
    </xf>
    <xf numFmtId="0" fontId="9" fillId="0" borderId="7" xfId="0" applyFont="1" applyFill="1" applyBorder="1" applyAlignment="1" applyProtection="1">
      <alignment horizontal="center" vertical="center"/>
      <protection locked="0"/>
    </xf>
    <xf numFmtId="0" fontId="9" fillId="0" borderId="9" xfId="0" applyFont="1" applyFill="1" applyBorder="1" applyAlignment="1" applyProtection="1">
      <alignment horizontal="center" vertical="center"/>
      <protection locked="0"/>
    </xf>
    <xf numFmtId="0" fontId="9" fillId="0" borderId="37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Border="1"/>
    <xf numFmtId="0" fontId="9" fillId="0" borderId="46" xfId="0" applyFont="1" applyFill="1" applyBorder="1" applyAlignment="1" applyProtection="1">
      <alignment horizontal="center" vertical="center"/>
      <protection locked="0"/>
    </xf>
    <xf numFmtId="0" fontId="9" fillId="0" borderId="47" xfId="0" applyFont="1" applyFill="1" applyBorder="1" applyAlignment="1" applyProtection="1">
      <alignment horizontal="center" vertical="center"/>
      <protection locked="0"/>
    </xf>
    <xf numFmtId="0" fontId="9" fillId="0" borderId="48" xfId="0" applyFont="1" applyFill="1" applyBorder="1" applyAlignment="1" applyProtection="1">
      <alignment horizontal="center" vertical="center"/>
      <protection locked="0"/>
    </xf>
    <xf numFmtId="0" fontId="9" fillId="0" borderId="49" xfId="0" applyFont="1" applyFill="1" applyBorder="1" applyAlignment="1" applyProtection="1">
      <alignment horizontal="center" vertical="center"/>
      <protection locked="0"/>
    </xf>
    <xf numFmtId="0" fontId="25" fillId="0" borderId="36" xfId="0" applyFont="1" applyFill="1" applyBorder="1" applyAlignment="1" applyProtection="1">
      <alignment horizontal="center" vertical="center"/>
      <protection locked="0"/>
    </xf>
    <xf numFmtId="0" fontId="26" fillId="0" borderId="0" xfId="0" applyFont="1" applyFill="1" applyAlignment="1">
      <alignment vertical="center"/>
    </xf>
    <xf numFmtId="0" fontId="24" fillId="0" borderId="28" xfId="0" applyFont="1" applyBorder="1" applyAlignment="1">
      <alignment horizontal="left"/>
    </xf>
    <xf numFmtId="0" fontId="0" fillId="0" borderId="20" xfId="0" applyBorder="1"/>
    <xf numFmtId="0" fontId="0" fillId="0" borderId="29" xfId="0" applyBorder="1"/>
    <xf numFmtId="0" fontId="0" fillId="0" borderId="17" xfId="0" applyBorder="1"/>
    <xf numFmtId="0" fontId="0" fillId="0" borderId="19" xfId="0" applyBorder="1"/>
    <xf numFmtId="0" fontId="1" fillId="0" borderId="17" xfId="0" applyFont="1" applyBorder="1"/>
    <xf numFmtId="0" fontId="1" fillId="0" borderId="0" xfId="0" applyFont="1" applyBorder="1" applyAlignment="1">
      <alignment horizontal="right"/>
    </xf>
    <xf numFmtId="0" fontId="0" fillId="0" borderId="23" xfId="0" applyBorder="1"/>
    <xf numFmtId="0" fontId="0" fillId="0" borderId="32" xfId="0" applyBorder="1"/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17" xfId="0" applyFont="1" applyFill="1" applyBorder="1" applyAlignment="1">
      <alignment horizontal="center" vertical="center" wrapText="1"/>
    </xf>
    <xf numFmtId="0" fontId="28" fillId="0" borderId="19" xfId="0" applyFont="1" applyFill="1" applyBorder="1" applyAlignment="1">
      <alignment horizontal="center" vertical="center" wrapText="1"/>
    </xf>
    <xf numFmtId="164" fontId="3" fillId="0" borderId="16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164" fontId="1" fillId="0" borderId="0" xfId="0" applyNumberFormat="1" applyFont="1" applyFill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50" xfId="0" applyFont="1" applyFill="1" applyBorder="1" applyAlignment="1">
      <alignment horizontal="center" vertical="center"/>
    </xf>
    <xf numFmtId="0" fontId="1" fillId="0" borderId="51" xfId="0" applyFont="1" applyFill="1" applyBorder="1" applyAlignment="1">
      <alignment horizontal="center" vertical="center"/>
    </xf>
    <xf numFmtId="0" fontId="1" fillId="0" borderId="19" xfId="0" applyFont="1" applyBorder="1"/>
    <xf numFmtId="169" fontId="2" fillId="0" borderId="0" xfId="0" applyNumberFormat="1" applyFont="1" applyFill="1" applyAlignment="1">
      <alignment horizontal="center" vertical="center"/>
    </xf>
    <xf numFmtId="0" fontId="0" fillId="0" borderId="0" xfId="0" applyAlignment="1">
      <alignment horizontal="right"/>
    </xf>
    <xf numFmtId="0" fontId="0" fillId="0" borderId="20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16" xfId="0" applyBorder="1" applyAlignment="1">
      <alignment horizontal="right"/>
    </xf>
    <xf numFmtId="0" fontId="4" fillId="0" borderId="0" xfId="0" applyFont="1" applyFill="1" applyAlignment="1">
      <alignment horizontal="center" vertical="center"/>
    </xf>
    <xf numFmtId="0" fontId="1" fillId="0" borderId="14" xfId="0" applyFont="1" applyBorder="1"/>
    <xf numFmtId="0" fontId="1" fillId="0" borderId="27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169" fontId="1" fillId="0" borderId="27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 applyProtection="1">
      <alignment horizontal="center" vertical="center"/>
      <protection locked="0"/>
    </xf>
    <xf numFmtId="0" fontId="9" fillId="0" borderId="5" xfId="0" applyFont="1" applyFill="1" applyBorder="1" applyAlignment="1" applyProtection="1">
      <alignment horizontal="center" vertical="center"/>
      <protection locked="0"/>
    </xf>
    <xf numFmtId="0" fontId="25" fillId="0" borderId="4" xfId="0" applyFont="1" applyFill="1" applyBorder="1" applyAlignment="1" applyProtection="1">
      <alignment horizontal="center" vertical="center"/>
      <protection locked="0"/>
    </xf>
    <xf numFmtId="0" fontId="25" fillId="0" borderId="5" xfId="0" applyFont="1" applyFill="1" applyBorder="1" applyAlignment="1" applyProtection="1">
      <alignment horizontal="center" vertical="center"/>
      <protection locked="0"/>
    </xf>
    <xf numFmtId="0" fontId="25" fillId="0" borderId="6" xfId="0" applyFont="1" applyFill="1" applyBorder="1" applyAlignment="1" applyProtection="1">
      <alignment horizontal="center" vertical="center"/>
      <protection locked="0"/>
    </xf>
    <xf numFmtId="0" fontId="9" fillId="0" borderId="8" xfId="0" applyFont="1" applyFill="1" applyBorder="1" applyAlignment="1" applyProtection="1">
      <alignment horizontal="center" vertical="center"/>
      <protection locked="0"/>
    </xf>
    <xf numFmtId="169" fontId="9" fillId="0" borderId="1" xfId="0" applyNumberFormat="1" applyFont="1" applyFill="1" applyBorder="1" applyAlignment="1" applyProtection="1">
      <alignment horizontal="center" vertical="center"/>
      <protection locked="0"/>
    </xf>
    <xf numFmtId="169" fontId="9" fillId="0" borderId="4" xfId="0" applyNumberFormat="1" applyFont="1" applyFill="1" applyBorder="1" applyAlignment="1" applyProtection="1">
      <alignment horizontal="center" vertical="center"/>
      <protection locked="0"/>
    </xf>
    <xf numFmtId="169" fontId="25" fillId="0" borderId="4" xfId="0" applyNumberFormat="1" applyFont="1" applyFill="1" applyBorder="1" applyAlignment="1" applyProtection="1">
      <alignment horizontal="center" vertical="center"/>
      <protection locked="0"/>
    </xf>
    <xf numFmtId="169" fontId="9" fillId="0" borderId="7" xfId="0" applyNumberFormat="1" applyFont="1" applyFill="1" applyBorder="1" applyAlignment="1" applyProtection="1">
      <alignment horizontal="center" vertical="center"/>
      <protection locked="0"/>
    </xf>
    <xf numFmtId="0" fontId="5" fillId="0" borderId="30" xfId="0" applyFont="1" applyFill="1" applyBorder="1" applyAlignment="1">
      <alignment horizontal="center" vertical="center"/>
    </xf>
    <xf numFmtId="0" fontId="5" fillId="0" borderId="55" xfId="0" applyFont="1" applyFill="1" applyBorder="1" applyAlignment="1">
      <alignment horizontal="center" vertical="center"/>
    </xf>
    <xf numFmtId="0" fontId="5" fillId="0" borderId="56" xfId="0" applyFont="1" applyFill="1" applyBorder="1" applyAlignment="1">
      <alignment horizontal="center" vertical="center" wrapText="1"/>
    </xf>
    <xf numFmtId="0" fontId="5" fillId="0" borderId="30" xfId="0" applyFont="1" applyFill="1" applyBorder="1" applyAlignment="1">
      <alignment horizontal="center" vertical="center" wrapText="1"/>
    </xf>
    <xf numFmtId="0" fontId="9" fillId="0" borderId="40" xfId="0" applyFont="1" applyFill="1" applyBorder="1" applyAlignment="1" applyProtection="1">
      <alignment horizontal="center" vertical="center" wrapText="1"/>
      <protection locked="0"/>
    </xf>
    <xf numFmtId="0" fontId="9" fillId="0" borderId="41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Alignment="1">
      <alignment horizontal="center" vertical="center" wrapText="1"/>
    </xf>
    <xf numFmtId="0" fontId="9" fillId="0" borderId="39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Alignment="1">
      <alignment horizontal="center" vertical="center"/>
    </xf>
    <xf numFmtId="14" fontId="9" fillId="0" borderId="6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Alignment="1">
      <alignment vertical="center"/>
    </xf>
    <xf numFmtId="0" fontId="9" fillId="0" borderId="4" xfId="0" applyNumberFormat="1" applyFont="1" applyFill="1" applyBorder="1" applyAlignment="1" applyProtection="1">
      <alignment horizontal="center" vertical="center"/>
      <protection locked="0"/>
    </xf>
    <xf numFmtId="0" fontId="9" fillId="0" borderId="5" xfId="0" applyNumberFormat="1" applyFont="1" applyFill="1" applyBorder="1" applyAlignment="1" applyProtection="1">
      <alignment horizontal="center" vertical="center"/>
      <protection locked="0"/>
    </xf>
    <xf numFmtId="0" fontId="25" fillId="0" borderId="4" xfId="0" applyNumberFormat="1" applyFont="1" applyFill="1" applyBorder="1" applyAlignment="1" applyProtection="1">
      <alignment horizontal="center" vertical="center"/>
      <protection locked="0"/>
    </xf>
    <xf numFmtId="0" fontId="25" fillId="0" borderId="5" xfId="0" applyNumberFormat="1" applyFont="1" applyFill="1" applyBorder="1" applyAlignment="1" applyProtection="1">
      <alignment horizontal="center" vertical="center"/>
      <protection locked="0"/>
    </xf>
    <xf numFmtId="0" fontId="9" fillId="0" borderId="7" xfId="0" applyNumberFormat="1" applyFont="1" applyFill="1" applyBorder="1" applyAlignment="1" applyProtection="1">
      <alignment horizontal="center" vertical="center"/>
      <protection locked="0"/>
    </xf>
    <xf numFmtId="0" fontId="9" fillId="0" borderId="8" xfId="0" applyNumberFormat="1" applyFont="1" applyFill="1" applyBorder="1" applyAlignment="1" applyProtection="1">
      <alignment horizontal="center" vertical="center"/>
      <protection locked="0"/>
    </xf>
    <xf numFmtId="1" fontId="10" fillId="0" borderId="52" xfId="0" applyNumberFormat="1" applyFont="1" applyFill="1" applyBorder="1" applyAlignment="1">
      <alignment horizontal="center" vertical="center"/>
    </xf>
    <xf numFmtId="1" fontId="1" fillId="0" borderId="42" xfId="0" applyNumberFormat="1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164" fontId="9" fillId="0" borderId="26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1" fontId="10" fillId="0" borderId="53" xfId="0" applyNumberFormat="1" applyFont="1" applyFill="1" applyBorder="1" applyAlignment="1">
      <alignment horizontal="center" vertical="center"/>
    </xf>
    <xf numFmtId="1" fontId="9" fillId="0" borderId="53" xfId="0" applyNumberFormat="1" applyFont="1" applyFill="1" applyBorder="1" applyAlignment="1">
      <alignment horizontal="center" vertical="center"/>
    </xf>
    <xf numFmtId="1" fontId="9" fillId="0" borderId="54" xfId="0" applyNumberFormat="1" applyFont="1" applyFill="1" applyBorder="1" applyAlignment="1">
      <alignment horizontal="center" vertical="center"/>
    </xf>
    <xf numFmtId="0" fontId="22" fillId="9" borderId="27" xfId="0" applyFont="1" applyFill="1" applyBorder="1" applyAlignment="1">
      <alignment horizontal="center" vertical="center"/>
    </xf>
    <xf numFmtId="0" fontId="32" fillId="9" borderId="0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 wrapText="1"/>
    </xf>
    <xf numFmtId="0" fontId="5" fillId="0" borderId="32" xfId="0" applyFont="1" applyFill="1" applyBorder="1" applyAlignment="1">
      <alignment horizontal="center" vertical="center"/>
    </xf>
    <xf numFmtId="0" fontId="26" fillId="0" borderId="42" xfId="0" applyFont="1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44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1" fontId="10" fillId="0" borderId="22" xfId="0" applyNumberFormat="1" applyFont="1" applyFill="1" applyBorder="1" applyAlignment="1">
      <alignment horizontal="center" vertical="center"/>
    </xf>
    <xf numFmtId="0" fontId="34" fillId="0" borderId="23" xfId="0" applyFont="1" applyFill="1" applyBorder="1" applyAlignment="1">
      <alignment horizontal="center" vertical="center"/>
    </xf>
    <xf numFmtId="0" fontId="9" fillId="0" borderId="6" xfId="0" applyFont="1" applyFill="1" applyBorder="1" applyAlignment="1" applyProtection="1">
      <alignment horizontal="center" vertical="center" wrapText="1"/>
      <protection locked="0"/>
    </xf>
    <xf numFmtId="0" fontId="9" fillId="0" borderId="9" xfId="0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Fill="1" applyBorder="1" applyAlignment="1" applyProtection="1">
      <alignment horizontal="center" vertical="center" wrapText="1"/>
      <protection locked="0"/>
    </xf>
    <xf numFmtId="0" fontId="9" fillId="1" borderId="6" xfId="0" applyFont="1" applyFill="1" applyBorder="1" applyAlignment="1" applyProtection="1">
      <alignment vertical="center" wrapText="1"/>
      <protection locked="0"/>
    </xf>
    <xf numFmtId="0" fontId="9" fillId="1" borderId="9" xfId="0" applyFont="1" applyFill="1" applyBorder="1" applyAlignment="1" applyProtection="1">
      <alignment vertical="center" wrapText="1"/>
      <protection locked="0"/>
    </xf>
    <xf numFmtId="0" fontId="1" fillId="0" borderId="57" xfId="0" applyFont="1" applyFill="1" applyBorder="1" applyAlignment="1">
      <alignment horizontal="center" vertical="center"/>
    </xf>
    <xf numFmtId="0" fontId="9" fillId="1" borderId="3" xfId="0" applyFont="1" applyFill="1" applyBorder="1" applyAlignment="1" applyProtection="1">
      <alignment vertical="center" wrapText="1"/>
      <protection locked="0"/>
    </xf>
    <xf numFmtId="1" fontId="1" fillId="0" borderId="50" xfId="0" applyNumberFormat="1" applyFont="1" applyFill="1" applyBorder="1" applyAlignment="1">
      <alignment horizontal="center" vertical="center"/>
    </xf>
    <xf numFmtId="14" fontId="9" fillId="0" borderId="6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5" xfId="0" applyNumberFormat="1" applyFont="1" applyFill="1" applyBorder="1" applyAlignment="1" applyProtection="1">
      <alignment horizontal="center" vertical="center"/>
      <protection locked="0"/>
    </xf>
    <xf numFmtId="49" fontId="9" fillId="0" borderId="6" xfId="0" applyNumberFormat="1" applyFont="1" applyFill="1" applyBorder="1" applyAlignment="1" applyProtection="1">
      <alignment horizontal="center" vertical="center"/>
      <protection locked="0"/>
    </xf>
    <xf numFmtId="49" fontId="9" fillId="0" borderId="8" xfId="0" applyNumberFormat="1" applyFont="1" applyFill="1" applyBorder="1" applyAlignment="1" applyProtection="1">
      <alignment horizontal="center" vertical="center"/>
      <protection locked="0"/>
    </xf>
    <xf numFmtId="49" fontId="1" fillId="0" borderId="0" xfId="0" applyNumberFormat="1" applyFont="1" applyFill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49" fontId="9" fillId="0" borderId="2" xfId="0" applyNumberFormat="1" applyFont="1" applyFill="1" applyBorder="1" applyAlignment="1" applyProtection="1">
      <alignment horizontal="center" vertical="center"/>
      <protection locked="0"/>
    </xf>
    <xf numFmtId="49" fontId="26" fillId="0" borderId="13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/>
    </xf>
    <xf numFmtId="49" fontId="9" fillId="0" borderId="4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7" xfId="0" applyNumberFormat="1" applyFont="1" applyFill="1" applyBorder="1" applyAlignment="1" applyProtection="1">
      <alignment horizontal="center" vertical="center" wrapText="1"/>
      <protection locked="0"/>
    </xf>
    <xf numFmtId="49" fontId="1" fillId="0" borderId="50" xfId="0" applyNumberFormat="1" applyFont="1" applyFill="1" applyBorder="1" applyAlignment="1">
      <alignment horizontal="center" vertical="center"/>
    </xf>
    <xf numFmtId="49" fontId="0" fillId="0" borderId="0" xfId="0" applyNumberFormat="1" applyFill="1" applyAlignment="1">
      <alignment horizontal="center" vertical="center" wrapText="1"/>
    </xf>
    <xf numFmtId="49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40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41" xfId="0" applyNumberFormat="1" applyFont="1" applyFill="1" applyBorder="1" applyAlignment="1" applyProtection="1">
      <alignment horizontal="center" vertical="center" wrapText="1"/>
      <protection locked="0"/>
    </xf>
    <xf numFmtId="49" fontId="1" fillId="0" borderId="25" xfId="0" applyNumberFormat="1" applyFont="1" applyFill="1" applyBorder="1" applyAlignment="1">
      <alignment horizontal="center" vertical="center"/>
    </xf>
    <xf numFmtId="49" fontId="9" fillId="0" borderId="39" xfId="0" applyNumberFormat="1" applyFont="1" applyFill="1" applyBorder="1" applyAlignment="1" applyProtection="1">
      <alignment horizontal="center" vertical="center" wrapText="1"/>
      <protection locked="0"/>
    </xf>
    <xf numFmtId="49" fontId="5" fillId="0" borderId="19" xfId="0" applyNumberFormat="1" applyFont="1" applyFill="1" applyBorder="1" applyAlignment="1">
      <alignment horizontal="center" vertical="center"/>
    </xf>
    <xf numFmtId="49" fontId="9" fillId="0" borderId="40" xfId="0" applyNumberFormat="1" applyFont="1" applyFill="1" applyBorder="1" applyAlignment="1" applyProtection="1">
      <alignment horizontal="center" vertical="center"/>
      <protection locked="0"/>
    </xf>
    <xf numFmtId="49" fontId="9" fillId="0" borderId="41" xfId="0" applyNumberFormat="1" applyFont="1" applyFill="1" applyBorder="1" applyAlignment="1" applyProtection="1">
      <alignment horizontal="center" vertical="center"/>
      <protection locked="0"/>
    </xf>
    <xf numFmtId="49" fontId="9" fillId="0" borderId="9" xfId="0" applyNumberFormat="1" applyFont="1" applyFill="1" applyBorder="1" applyAlignment="1" applyProtection="1">
      <alignment horizontal="center" vertical="center"/>
      <protection locked="0"/>
    </xf>
    <xf numFmtId="49" fontId="9" fillId="0" borderId="39" xfId="0" applyNumberFormat="1" applyFont="1" applyFill="1" applyBorder="1" applyAlignment="1" applyProtection="1">
      <alignment horizontal="center" vertical="center"/>
      <protection locked="0"/>
    </xf>
    <xf numFmtId="49" fontId="9" fillId="0" borderId="3" xfId="0" applyNumberFormat="1" applyFont="1" applyFill="1" applyBorder="1" applyAlignment="1" applyProtection="1">
      <alignment horizontal="center" vertical="center"/>
      <protection locked="0"/>
    </xf>
    <xf numFmtId="49" fontId="1" fillId="0" borderId="61" xfId="0" applyNumberFormat="1" applyFont="1" applyFill="1" applyBorder="1" applyAlignment="1">
      <alignment horizontal="center" vertical="center"/>
    </xf>
    <xf numFmtId="49" fontId="0" fillId="0" borderId="0" xfId="0" applyNumberFormat="1" applyFill="1" applyAlignment="1">
      <alignment vertical="center" wrapText="1"/>
    </xf>
    <xf numFmtId="49" fontId="9" fillId="0" borderId="5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8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4" xfId="0" applyNumberFormat="1" applyFont="1" applyFill="1" applyBorder="1" applyAlignment="1" applyProtection="1">
      <alignment horizontal="center" vertical="center"/>
      <protection locked="0"/>
    </xf>
    <xf numFmtId="49" fontId="9" fillId="0" borderId="7" xfId="0" applyNumberFormat="1" applyFont="1" applyFill="1" applyBorder="1" applyAlignment="1" applyProtection="1">
      <alignment horizontal="center" vertical="center"/>
      <protection locked="0"/>
    </xf>
    <xf numFmtId="49" fontId="9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26" xfId="0" applyFont="1" applyFill="1" applyBorder="1" applyAlignment="1">
      <alignment horizontal="center" vertical="center" textRotation="90"/>
    </xf>
    <xf numFmtId="2" fontId="1" fillId="0" borderId="50" xfId="0" applyNumberFormat="1" applyFont="1" applyFill="1" applyBorder="1" applyAlignment="1">
      <alignment horizontal="center" vertical="center"/>
    </xf>
    <xf numFmtId="2" fontId="9" fillId="1" borderId="4" xfId="0" applyNumberFormat="1" applyFont="1" applyFill="1" applyBorder="1" applyAlignment="1" applyProtection="1">
      <alignment vertical="center" wrapText="1"/>
      <protection locked="0"/>
    </xf>
    <xf numFmtId="2" fontId="9" fillId="1" borderId="5" xfId="0" applyNumberFormat="1" applyFont="1" applyFill="1" applyBorder="1" applyAlignment="1" applyProtection="1">
      <alignment vertical="center" wrapText="1"/>
      <protection locked="0"/>
    </xf>
    <xf numFmtId="2" fontId="9" fillId="1" borderId="7" xfId="0" applyNumberFormat="1" applyFont="1" applyFill="1" applyBorder="1" applyAlignment="1" applyProtection="1">
      <alignment vertical="center" wrapText="1"/>
      <protection locked="0"/>
    </xf>
    <xf numFmtId="2" fontId="9" fillId="1" borderId="8" xfId="0" applyNumberFormat="1" applyFont="1" applyFill="1" applyBorder="1" applyAlignment="1" applyProtection="1">
      <alignment vertical="center" wrapText="1"/>
      <protection locked="0"/>
    </xf>
    <xf numFmtId="2" fontId="1" fillId="0" borderId="61" xfId="0" applyNumberFormat="1" applyFont="1" applyFill="1" applyBorder="1" applyAlignment="1">
      <alignment horizontal="center" vertical="center"/>
    </xf>
    <xf numFmtId="2" fontId="0" fillId="0" borderId="0" xfId="0" applyNumberFormat="1" applyFill="1" applyAlignment="1">
      <alignment vertical="center" wrapText="1"/>
    </xf>
    <xf numFmtId="2" fontId="9" fillId="1" borderId="1" xfId="0" applyNumberFormat="1" applyFont="1" applyFill="1" applyBorder="1" applyAlignment="1" applyProtection="1">
      <alignment vertical="center" wrapText="1"/>
      <protection locked="0"/>
    </xf>
    <xf numFmtId="2" fontId="9" fillId="1" borderId="2" xfId="0" applyNumberFormat="1" applyFont="1" applyFill="1" applyBorder="1" applyAlignment="1" applyProtection="1">
      <alignment vertical="center" wrapText="1"/>
      <protection locked="0"/>
    </xf>
    <xf numFmtId="0" fontId="9" fillId="1" borderId="5" xfId="0" applyNumberFormat="1" applyFont="1" applyFill="1" applyBorder="1" applyAlignment="1" applyProtection="1">
      <alignment vertical="center" wrapText="1"/>
      <protection locked="0"/>
    </xf>
    <xf numFmtId="0" fontId="9" fillId="1" borderId="4" xfId="0" applyNumberFormat="1" applyFont="1" applyFill="1" applyBorder="1" applyAlignment="1" applyProtection="1">
      <alignment vertical="center" wrapText="1"/>
      <protection locked="0"/>
    </xf>
    <xf numFmtId="2" fontId="1" fillId="0" borderId="0" xfId="0" applyNumberFormat="1" applyFont="1" applyFill="1" applyBorder="1" applyAlignment="1">
      <alignment horizontal="center" vertical="center"/>
    </xf>
    <xf numFmtId="2" fontId="2" fillId="0" borderId="0" xfId="0" applyNumberFormat="1" applyFont="1" applyFill="1" applyAlignment="1">
      <alignment horizontal="center" vertical="center"/>
    </xf>
    <xf numFmtId="2" fontId="9" fillId="0" borderId="11" xfId="0" applyNumberFormat="1" applyFont="1" applyFill="1" applyBorder="1" applyAlignment="1" applyProtection="1">
      <alignment horizontal="center" vertical="center"/>
      <protection locked="0"/>
    </xf>
    <xf numFmtId="2" fontId="25" fillId="0" borderId="11" xfId="0" applyNumberFormat="1" applyFont="1" applyFill="1" applyBorder="1" applyAlignment="1" applyProtection="1">
      <alignment horizontal="center" vertical="center"/>
      <protection locked="0"/>
    </xf>
    <xf numFmtId="2" fontId="9" fillId="0" borderId="12" xfId="0" applyNumberFormat="1" applyFont="1" applyFill="1" applyBorder="1" applyAlignment="1" applyProtection="1">
      <alignment horizontal="center" vertical="center"/>
      <protection locked="0"/>
    </xf>
    <xf numFmtId="2" fontId="9" fillId="0" borderId="10" xfId="0" applyNumberFormat="1" applyFont="1" applyFill="1" applyBorder="1" applyAlignment="1" applyProtection="1">
      <alignment horizontal="center" vertical="center"/>
      <protection locked="0"/>
    </xf>
    <xf numFmtId="0" fontId="22" fillId="9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1" fontId="0" fillId="0" borderId="0" xfId="0" applyNumberForma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 textRotation="90"/>
    </xf>
    <xf numFmtId="0" fontId="4" fillId="0" borderId="15" xfId="0" applyFont="1" applyFill="1" applyBorder="1" applyAlignment="1">
      <alignment horizontal="center" vertical="center" textRotation="90"/>
    </xf>
    <xf numFmtId="0" fontId="4" fillId="0" borderId="26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164" fontId="4" fillId="0" borderId="15" xfId="0" applyNumberFormat="1" applyFont="1" applyFill="1" applyBorder="1" applyAlignment="1">
      <alignment horizontal="center" vertical="center"/>
    </xf>
    <xf numFmtId="164" fontId="4" fillId="0" borderId="26" xfId="0" applyNumberFormat="1" applyFont="1" applyFill="1" applyBorder="1" applyAlignment="1">
      <alignment horizontal="center" vertical="center"/>
    </xf>
    <xf numFmtId="164" fontId="4" fillId="0" borderId="22" xfId="0" applyNumberFormat="1" applyFont="1" applyFill="1" applyBorder="1" applyAlignment="1">
      <alignment horizontal="center" vertical="center"/>
    </xf>
    <xf numFmtId="164" fontId="4" fillId="0" borderId="21" xfId="0" applyNumberFormat="1" applyFont="1" applyFill="1" applyBorder="1" applyAlignment="1">
      <alignment horizontal="center" vertical="center"/>
    </xf>
    <xf numFmtId="164" fontId="4" fillId="0" borderId="14" xfId="0" applyNumberFormat="1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26" fillId="0" borderId="13" xfId="0" applyFont="1" applyFill="1" applyBorder="1" applyAlignment="1">
      <alignment horizontal="center" vertical="center"/>
    </xf>
    <xf numFmtId="0" fontId="26" fillId="0" borderId="25" xfId="0" applyFont="1" applyFill="1" applyBorder="1" applyAlignment="1">
      <alignment horizontal="center" vertical="center"/>
    </xf>
    <xf numFmtId="166" fontId="11" fillId="9" borderId="13" xfId="0" applyNumberFormat="1" applyFont="1" applyFill="1" applyBorder="1" applyAlignment="1">
      <alignment horizontal="center" vertical="center"/>
    </xf>
    <xf numFmtId="166" fontId="11" fillId="9" borderId="25" xfId="0" applyNumberFormat="1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26" fillId="0" borderId="27" xfId="0" applyFont="1" applyFill="1" applyBorder="1" applyAlignment="1">
      <alignment horizontal="center" vertical="center"/>
    </xf>
    <xf numFmtId="49" fontId="26" fillId="0" borderId="27" xfId="0" applyNumberFormat="1" applyFont="1" applyFill="1" applyBorder="1" applyAlignment="1">
      <alignment horizontal="center" vertical="center"/>
    </xf>
    <xf numFmtId="49" fontId="26" fillId="0" borderId="25" xfId="0" applyNumberFormat="1" applyFont="1" applyFill="1" applyBorder="1" applyAlignment="1">
      <alignment horizontal="center" vertical="center"/>
    </xf>
    <xf numFmtId="0" fontId="26" fillId="0" borderId="27" xfId="0" applyFont="1" applyFill="1" applyBorder="1" applyAlignment="1">
      <alignment horizontal="center" vertical="center" wrapText="1"/>
    </xf>
    <xf numFmtId="0" fontId="26" fillId="0" borderId="25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8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1" fillId="1" borderId="30" xfId="0" applyFont="1" applyFill="1" applyBorder="1" applyAlignment="1">
      <alignment horizontal="center" vertical="center"/>
    </xf>
    <xf numFmtId="0" fontId="1" fillId="1" borderId="55" xfId="0" applyFont="1" applyFill="1" applyBorder="1" applyAlignment="1">
      <alignment horizontal="center" vertical="center"/>
    </xf>
    <xf numFmtId="0" fontId="1" fillId="1" borderId="56" xfId="0" applyFont="1" applyFill="1" applyBorder="1" applyAlignment="1">
      <alignment horizontal="center" vertical="center"/>
    </xf>
    <xf numFmtId="0" fontId="30" fillId="8" borderId="27" xfId="0" applyFont="1" applyFill="1" applyBorder="1" applyAlignment="1">
      <alignment horizontal="center" vertical="center"/>
    </xf>
    <xf numFmtId="0" fontId="30" fillId="8" borderId="13" xfId="0" applyFont="1" applyFill="1" applyBorder="1" applyAlignment="1">
      <alignment horizontal="center" vertical="center"/>
    </xf>
    <xf numFmtId="0" fontId="30" fillId="8" borderId="25" xfId="0" applyFont="1" applyFill="1" applyBorder="1" applyAlignment="1">
      <alignment horizontal="center" vertical="center"/>
    </xf>
    <xf numFmtId="0" fontId="26" fillId="0" borderId="27" xfId="2" applyFont="1" applyFill="1" applyBorder="1" applyAlignment="1">
      <alignment horizontal="center" vertical="center"/>
    </xf>
    <xf numFmtId="0" fontId="26" fillId="0" borderId="13" xfId="2" applyFont="1" applyFill="1" applyBorder="1" applyAlignment="1">
      <alignment horizontal="center" vertical="center"/>
    </xf>
    <xf numFmtId="0" fontId="26" fillId="0" borderId="25" xfId="2" applyFont="1" applyFill="1" applyBorder="1" applyAlignment="1">
      <alignment horizontal="center" vertical="center"/>
    </xf>
    <xf numFmtId="0" fontId="30" fillId="8" borderId="27" xfId="2" applyFont="1" applyFill="1" applyBorder="1" applyAlignment="1">
      <alignment horizontal="center" vertical="center"/>
    </xf>
    <xf numFmtId="0" fontId="31" fillId="8" borderId="13" xfId="0" applyFont="1" applyFill="1" applyBorder="1" applyAlignment="1">
      <alignment horizontal="center" vertical="center"/>
    </xf>
    <xf numFmtId="0" fontId="30" fillId="8" borderId="13" xfId="2" applyFont="1" applyFill="1" applyBorder="1" applyAlignment="1">
      <alignment horizontal="center" vertical="center"/>
    </xf>
    <xf numFmtId="0" fontId="26" fillId="0" borderId="13" xfId="0" applyFont="1" applyFill="1" applyBorder="1" applyAlignment="1">
      <alignment horizontal="center" vertical="center" wrapText="1"/>
    </xf>
    <xf numFmtId="0" fontId="15" fillId="5" borderId="0" xfId="1" applyFont="1" applyFill="1" applyBorder="1" applyAlignment="1" applyProtection="1">
      <alignment horizontal="left" vertical="center" wrapText="1"/>
    </xf>
    <xf numFmtId="0" fontId="15" fillId="5" borderId="19" xfId="1" applyFont="1" applyFill="1" applyBorder="1" applyAlignment="1" applyProtection="1">
      <alignment horizontal="left" vertical="center" wrapText="1"/>
    </xf>
    <xf numFmtId="0" fontId="12" fillId="4" borderId="28" xfId="0" applyFont="1" applyFill="1" applyBorder="1" applyAlignment="1">
      <alignment horizontal="center" vertical="center"/>
    </xf>
    <xf numFmtId="0" fontId="12" fillId="4" borderId="20" xfId="0" applyFont="1" applyFill="1" applyBorder="1" applyAlignment="1">
      <alignment horizontal="center" vertical="center"/>
    </xf>
    <xf numFmtId="0" fontId="12" fillId="4" borderId="29" xfId="0" applyFont="1" applyFill="1" applyBorder="1" applyAlignment="1">
      <alignment horizontal="center" vertical="center"/>
    </xf>
    <xf numFmtId="0" fontId="13" fillId="5" borderId="28" xfId="0" applyFont="1" applyFill="1" applyBorder="1" applyAlignment="1">
      <alignment horizontal="center" vertical="center"/>
    </xf>
    <xf numFmtId="0" fontId="13" fillId="5" borderId="20" xfId="0" applyFont="1" applyFill="1" applyBorder="1" applyAlignment="1">
      <alignment horizontal="center" vertical="center"/>
    </xf>
    <xf numFmtId="0" fontId="13" fillId="5" borderId="29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" fontId="35" fillId="0" borderId="23" xfId="0" applyNumberFormat="1" applyFont="1" applyFill="1" applyBorder="1" applyAlignment="1">
      <alignment horizontal="center" vertical="center" wrapText="1"/>
    </xf>
    <xf numFmtId="1" fontId="35" fillId="0" borderId="32" xfId="0" applyNumberFormat="1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28" fillId="0" borderId="26" xfId="0" applyFont="1" applyFill="1" applyBorder="1" applyAlignment="1">
      <alignment horizontal="center" vertical="center" wrapText="1"/>
    </xf>
    <xf numFmtId="1" fontId="35" fillId="0" borderId="14" xfId="0" applyNumberFormat="1" applyFont="1" applyFill="1" applyBorder="1" applyAlignment="1">
      <alignment horizontal="center" vertical="center" wrapText="1"/>
    </xf>
    <xf numFmtId="0" fontId="9" fillId="0" borderId="43" xfId="0" applyFont="1" applyFill="1" applyBorder="1" applyAlignment="1" applyProtection="1">
      <alignment horizontal="center" vertical="center"/>
      <protection locked="0"/>
    </xf>
    <xf numFmtId="0" fontId="9" fillId="0" borderId="44" xfId="0" applyFont="1" applyFill="1" applyBorder="1" applyAlignment="1" applyProtection="1">
      <alignment horizontal="center" vertical="center"/>
      <protection locked="0"/>
    </xf>
    <xf numFmtId="0" fontId="25" fillId="0" borderId="44" xfId="0" applyFont="1" applyFill="1" applyBorder="1" applyAlignment="1" applyProtection="1">
      <alignment horizontal="center" vertical="center"/>
      <protection locked="0"/>
    </xf>
    <xf numFmtId="0" fontId="9" fillId="0" borderId="45" xfId="0" applyFont="1" applyFill="1" applyBorder="1" applyAlignment="1" applyProtection="1">
      <alignment horizontal="center" vertical="center"/>
      <protection locked="0"/>
    </xf>
    <xf numFmtId="165" fontId="21" fillId="3" borderId="27" xfId="0" applyNumberFormat="1" applyFont="1" applyFill="1" applyBorder="1" applyAlignment="1">
      <alignment horizontal="center" vertical="center"/>
    </xf>
    <xf numFmtId="165" fontId="21" fillId="3" borderId="13" xfId="0" applyNumberFormat="1" applyFont="1" applyFill="1" applyBorder="1" applyAlignment="1">
      <alignment horizontal="center" vertical="center"/>
    </xf>
    <xf numFmtId="0" fontId="0" fillId="0" borderId="44" xfId="0" applyFill="1" applyBorder="1" applyAlignment="1" applyProtection="1">
      <alignment horizontal="center" vertical="center"/>
      <protection locked="0"/>
    </xf>
    <xf numFmtId="0" fontId="0" fillId="0" borderId="45" xfId="0" applyFill="1" applyBorder="1" applyAlignment="1" applyProtection="1">
      <alignment horizontal="center" vertical="center"/>
      <protection locked="0"/>
    </xf>
    <xf numFmtId="0" fontId="9" fillId="0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43" xfId="0" applyFill="1" applyBorder="1" applyAlignment="1" applyProtection="1">
      <alignment horizontal="center" vertical="center"/>
      <protection locked="0"/>
    </xf>
    <xf numFmtId="1" fontId="9" fillId="10" borderId="30" xfId="0" applyNumberFormat="1" applyFont="1" applyFill="1" applyBorder="1" applyAlignment="1" applyProtection="1">
      <alignment horizontal="center" vertical="center"/>
    </xf>
    <xf numFmtId="1" fontId="9" fillId="10" borderId="3" xfId="0" applyNumberFormat="1" applyFont="1" applyFill="1" applyBorder="1" applyAlignment="1" applyProtection="1">
      <alignment horizontal="center" vertical="center"/>
    </xf>
    <xf numFmtId="1" fontId="1" fillId="10" borderId="4" xfId="0" applyNumberFormat="1" applyFont="1" applyFill="1" applyBorder="1" applyAlignment="1" applyProtection="1">
      <alignment horizontal="center" vertical="center" wrapText="1"/>
    </xf>
    <xf numFmtId="1" fontId="9" fillId="10" borderId="6" xfId="0" applyNumberFormat="1" applyFont="1" applyFill="1" applyBorder="1" applyAlignment="1" applyProtection="1">
      <alignment horizontal="center" vertical="center"/>
    </xf>
    <xf numFmtId="1" fontId="1" fillId="10" borderId="0" xfId="0" applyNumberFormat="1" applyFont="1" applyFill="1" applyBorder="1" applyAlignment="1" applyProtection="1">
      <alignment horizontal="center" vertical="center" wrapText="1"/>
    </xf>
    <xf numFmtId="1" fontId="9" fillId="10" borderId="4" xfId="0" applyNumberFormat="1" applyFont="1" applyFill="1" applyBorder="1" applyAlignment="1" applyProtection="1">
      <alignment horizontal="center" vertical="center"/>
    </xf>
    <xf numFmtId="1" fontId="9" fillId="10" borderId="7" xfId="0" applyNumberFormat="1" applyFont="1" applyFill="1" applyBorder="1" applyAlignment="1" applyProtection="1">
      <alignment horizontal="center" vertical="center"/>
    </xf>
    <xf numFmtId="1" fontId="9" fillId="10" borderId="9" xfId="0" applyNumberFormat="1" applyFont="1" applyFill="1" applyBorder="1" applyAlignment="1" applyProtection="1">
      <alignment horizontal="center" vertical="center"/>
    </xf>
    <xf numFmtId="1" fontId="1" fillId="0" borderId="50" xfId="0" applyNumberFormat="1" applyFont="1" applyFill="1" applyBorder="1" applyAlignment="1" applyProtection="1">
      <alignment horizontal="center" vertical="center"/>
    </xf>
    <xf numFmtId="1" fontId="1" fillId="0" borderId="51" xfId="0" applyNumberFormat="1" applyFont="1" applyFill="1" applyBorder="1" applyAlignment="1" applyProtection="1">
      <alignment horizontal="center" vertical="center"/>
    </xf>
    <xf numFmtId="1" fontId="2" fillId="0" borderId="0" xfId="0" applyNumberFormat="1" applyFont="1" applyFill="1" applyAlignment="1" applyProtection="1">
      <alignment horizontal="center" vertical="center"/>
    </xf>
    <xf numFmtId="1" fontId="1" fillId="0" borderId="51" xfId="0" applyNumberFormat="1" applyFont="1" applyFill="1" applyBorder="1" applyAlignment="1">
      <alignment horizontal="center" vertical="center"/>
    </xf>
    <xf numFmtId="1" fontId="2" fillId="0" borderId="0" xfId="0" applyNumberFormat="1" applyFont="1" applyFill="1" applyAlignment="1">
      <alignment horizontal="center" vertical="center"/>
    </xf>
    <xf numFmtId="165" fontId="21" fillId="3" borderId="13" xfId="0" applyNumberFormat="1" applyFont="1" applyFill="1" applyBorder="1" applyAlignment="1">
      <alignment vertical="center"/>
    </xf>
    <xf numFmtId="165" fontId="21" fillId="3" borderId="25" xfId="0" applyNumberFormat="1" applyFont="1" applyFill="1" applyBorder="1" applyAlignment="1">
      <alignment vertical="center"/>
    </xf>
    <xf numFmtId="168" fontId="33" fillId="0" borderId="31" xfId="2" applyNumberFormat="1" applyFont="1" applyFill="1" applyBorder="1" applyAlignment="1">
      <alignment horizontal="center" vertical="center"/>
    </xf>
    <xf numFmtId="168" fontId="33" fillId="0" borderId="58" xfId="2" applyNumberFormat="1" applyFont="1" applyFill="1" applyBorder="1" applyAlignment="1">
      <alignment horizontal="center" vertical="center"/>
    </xf>
    <xf numFmtId="0" fontId="28" fillId="0" borderId="19" xfId="0" applyFont="1" applyBorder="1" applyAlignment="1">
      <alignment horizontal="center" vertical="center"/>
    </xf>
    <xf numFmtId="0" fontId="28" fillId="0" borderId="32" xfId="0" applyFont="1" applyBorder="1" applyAlignment="1">
      <alignment horizontal="center" vertical="center"/>
    </xf>
    <xf numFmtId="168" fontId="29" fillId="0" borderId="64" xfId="2" applyNumberFormat="1" applyFont="1" applyFill="1" applyBorder="1" applyAlignment="1">
      <alignment horizontal="center" vertical="center" wrapText="1"/>
    </xf>
    <xf numFmtId="168" fontId="29" fillId="0" borderId="31" xfId="2" applyNumberFormat="1" applyFont="1" applyFill="1" applyBorder="1" applyAlignment="1">
      <alignment horizontal="center" vertical="center" wrapText="1"/>
    </xf>
    <xf numFmtId="168" fontId="33" fillId="0" borderId="65" xfId="2" applyNumberFormat="1" applyFont="1" applyFill="1" applyBorder="1" applyAlignment="1">
      <alignment horizontal="center" vertical="center"/>
    </xf>
    <xf numFmtId="168" fontId="33" fillId="0" borderId="59" xfId="2" applyNumberFormat="1" applyFont="1" applyFill="1" applyBorder="1" applyAlignment="1">
      <alignment horizontal="center" vertical="center"/>
    </xf>
    <xf numFmtId="168" fontId="33" fillId="0" borderId="57" xfId="2" applyNumberFormat="1" applyFont="1" applyFill="1" applyBorder="1" applyAlignment="1">
      <alignment horizontal="center" vertical="center"/>
    </xf>
    <xf numFmtId="49" fontId="28" fillId="0" borderId="46" xfId="0" applyNumberFormat="1" applyFont="1" applyFill="1" applyBorder="1" applyAlignment="1">
      <alignment horizontal="center" vertical="center" wrapText="1"/>
    </xf>
    <xf numFmtId="49" fontId="28" fillId="0" borderId="64" xfId="0" applyNumberFormat="1" applyFont="1" applyFill="1" applyBorder="1" applyAlignment="1">
      <alignment horizontal="center" vertical="center" wrapText="1"/>
    </xf>
    <xf numFmtId="49" fontId="28" fillId="0" borderId="62" xfId="0" applyNumberFormat="1" applyFont="1" applyFill="1" applyBorder="1" applyAlignment="1">
      <alignment horizontal="center" vertical="center" wrapText="1"/>
    </xf>
    <xf numFmtId="168" fontId="36" fillId="0" borderId="56" xfId="2" applyNumberFormat="1" applyFont="1" applyFill="1" applyBorder="1" applyAlignment="1">
      <alignment horizontal="center" vertical="center"/>
    </xf>
    <xf numFmtId="168" fontId="36" fillId="0" borderId="57" xfId="2" applyNumberFormat="1" applyFont="1" applyFill="1" applyBorder="1" applyAlignment="1">
      <alignment horizontal="center" vertical="center"/>
    </xf>
    <xf numFmtId="49" fontId="37" fillId="0" borderId="55" xfId="0" applyNumberFormat="1" applyFont="1" applyBorder="1" applyAlignment="1">
      <alignment horizontal="center" vertical="center"/>
    </xf>
    <xf numFmtId="49" fontId="37" fillId="0" borderId="66" xfId="0" applyNumberFormat="1" applyFont="1" applyBorder="1" applyAlignment="1">
      <alignment horizontal="center" vertical="center"/>
    </xf>
    <xf numFmtId="49" fontId="37" fillId="0" borderId="30" xfId="0" applyNumberFormat="1" applyFont="1" applyBorder="1" applyAlignment="1">
      <alignment horizontal="center" vertical="center"/>
    </xf>
    <xf numFmtId="49" fontId="37" fillId="0" borderId="64" xfId="0" applyNumberFormat="1" applyFont="1" applyBorder="1" applyAlignment="1">
      <alignment horizontal="center" vertical="center"/>
    </xf>
    <xf numFmtId="168" fontId="36" fillId="0" borderId="15" xfId="2" applyNumberFormat="1" applyFont="1" applyFill="1" applyBorder="1" applyAlignment="1">
      <alignment horizontal="center" vertical="center"/>
    </xf>
    <xf numFmtId="168" fontId="36" fillId="0" borderId="14" xfId="2" applyNumberFormat="1" applyFont="1" applyFill="1" applyBorder="1" applyAlignment="1">
      <alignment horizontal="center" vertical="center"/>
    </xf>
    <xf numFmtId="49" fontId="28" fillId="0" borderId="63" xfId="0" applyNumberFormat="1" applyFont="1" applyFill="1" applyBorder="1" applyAlignment="1">
      <alignment horizontal="center" vertical="center" wrapText="1"/>
    </xf>
    <xf numFmtId="49" fontId="28" fillId="1" borderId="46" xfId="0" applyNumberFormat="1" applyFont="1" applyFill="1" applyBorder="1" applyAlignment="1">
      <alignment horizontal="center" vertical="center" wrapText="1"/>
    </xf>
    <xf numFmtId="49" fontId="28" fillId="1" borderId="62" xfId="0" applyNumberFormat="1" applyFont="1" applyFill="1" applyBorder="1" applyAlignment="1">
      <alignment horizontal="center" vertical="center" wrapText="1"/>
    </xf>
    <xf numFmtId="49" fontId="28" fillId="1" borderId="63" xfId="0" applyNumberFormat="1" applyFont="1" applyFill="1" applyBorder="1" applyAlignment="1">
      <alignment horizontal="center" vertical="center" wrapText="1"/>
    </xf>
    <xf numFmtId="49" fontId="28" fillId="1" borderId="64" xfId="0" applyNumberFormat="1" applyFont="1" applyFill="1" applyBorder="1" applyAlignment="1">
      <alignment horizontal="center" vertical="center" wrapText="1"/>
    </xf>
    <xf numFmtId="168" fontId="33" fillId="0" borderId="63" xfId="2" applyNumberFormat="1" applyFont="1" applyFill="1" applyBorder="1" applyAlignment="1">
      <alignment horizontal="center" vertical="center"/>
    </xf>
    <xf numFmtId="168" fontId="33" fillId="0" borderId="64" xfId="2" applyNumberFormat="1" applyFont="1" applyFill="1" applyBorder="1" applyAlignment="1">
      <alignment horizontal="center" vertical="center"/>
    </xf>
    <xf numFmtId="168" fontId="33" fillId="0" borderId="66" xfId="2" applyNumberFormat="1" applyFont="1" applyFill="1" applyBorder="1" applyAlignment="1">
      <alignment horizontal="center" vertical="center"/>
    </xf>
    <xf numFmtId="0" fontId="9" fillId="11" borderId="14" xfId="0" applyNumberFormat="1" applyFont="1" applyFill="1" applyBorder="1" applyAlignment="1">
      <alignment horizontal="center" vertical="center"/>
    </xf>
    <xf numFmtId="0" fontId="28" fillId="0" borderId="48" xfId="0" applyFont="1" applyBorder="1" applyAlignment="1">
      <alignment horizontal="center" vertical="center"/>
    </xf>
    <xf numFmtId="0" fontId="28" fillId="0" borderId="49" xfId="0" applyFont="1" applyBorder="1" applyAlignment="1">
      <alignment horizontal="center" vertical="center"/>
    </xf>
    <xf numFmtId="0" fontId="1" fillId="0" borderId="63" xfId="0" applyFont="1" applyFill="1" applyBorder="1" applyAlignment="1">
      <alignment horizontal="center" vertical="center"/>
    </xf>
    <xf numFmtId="1" fontId="1" fillId="0" borderId="7" xfId="0" applyNumberFormat="1" applyFont="1" applyFill="1" applyBorder="1" applyAlignment="1">
      <alignment horizontal="center" vertical="center"/>
    </xf>
    <xf numFmtId="14" fontId="28" fillId="0" borderId="57" xfId="0" applyNumberFormat="1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9" fillId="11" borderId="26" xfId="0" applyNumberFormat="1" applyFont="1" applyFill="1" applyBorder="1" applyAlignment="1">
      <alignment horizontal="center" vertical="center"/>
    </xf>
    <xf numFmtId="49" fontId="5" fillId="0" borderId="52" xfId="0" applyNumberFormat="1" applyFont="1" applyFill="1" applyBorder="1" applyAlignment="1">
      <alignment horizontal="center" vertical="center" wrapText="1"/>
    </xf>
    <xf numFmtId="14" fontId="28" fillId="0" borderId="63" xfId="0" applyNumberFormat="1" applyFont="1" applyFill="1" applyBorder="1" applyAlignment="1">
      <alignment horizontal="center" vertical="center" wrapText="1"/>
    </xf>
    <xf numFmtId="14" fontId="28" fillId="1" borderId="57" xfId="0" applyNumberFormat="1" applyFont="1" applyFill="1" applyBorder="1" applyAlignment="1">
      <alignment horizontal="center" vertical="center" wrapText="1"/>
    </xf>
    <xf numFmtId="0" fontId="1" fillId="1" borderId="6" xfId="0" applyFont="1" applyFill="1" applyBorder="1" applyAlignment="1">
      <alignment horizontal="center" vertical="center"/>
    </xf>
    <xf numFmtId="49" fontId="5" fillId="0" borderId="50" xfId="0" applyNumberFormat="1" applyFont="1" applyFill="1" applyBorder="1" applyAlignment="1">
      <alignment horizontal="center" vertical="center" wrapText="1"/>
    </xf>
    <xf numFmtId="168" fontId="36" fillId="0" borderId="29" xfId="2" applyNumberFormat="1" applyFont="1" applyFill="1" applyBorder="1" applyAlignment="1">
      <alignment horizontal="center" vertical="center"/>
    </xf>
    <xf numFmtId="168" fontId="36" fillId="0" borderId="32" xfId="2" applyNumberFormat="1" applyFont="1" applyFill="1" applyBorder="1" applyAlignment="1">
      <alignment horizontal="center" vertical="center"/>
    </xf>
    <xf numFmtId="49" fontId="5" fillId="0" borderId="61" xfId="0" applyNumberFormat="1" applyFont="1" applyFill="1" applyBorder="1" applyAlignment="1">
      <alignment horizontal="center" vertical="center" wrapText="1"/>
    </xf>
    <xf numFmtId="49" fontId="5" fillId="0" borderId="60" xfId="0" applyNumberFormat="1" applyFont="1" applyFill="1" applyBorder="1" applyAlignment="1">
      <alignment horizontal="center" vertical="center" wrapText="1"/>
    </xf>
    <xf numFmtId="49" fontId="5" fillId="0" borderId="50" xfId="0" applyNumberFormat="1" applyFont="1" applyFill="1" applyBorder="1" applyAlignment="1">
      <alignment horizontal="center" vertical="center"/>
    </xf>
    <xf numFmtId="0" fontId="1" fillId="0" borderId="44" xfId="0" applyFont="1" applyFill="1" applyBorder="1" applyAlignment="1" applyProtection="1">
      <alignment horizontal="center" vertical="center"/>
      <protection locked="0"/>
    </xf>
    <xf numFmtId="49" fontId="37" fillId="11" borderId="30" xfId="0" applyNumberFormat="1" applyFont="1" applyFill="1" applyBorder="1" applyAlignment="1">
      <alignment horizontal="center" vertical="center"/>
    </xf>
    <xf numFmtId="49" fontId="37" fillId="11" borderId="64" xfId="0" applyNumberFormat="1" applyFont="1" applyFill="1" applyBorder="1" applyAlignment="1">
      <alignment horizontal="center" vertical="center"/>
    </xf>
  </cellXfs>
  <cellStyles count="3">
    <cellStyle name="Insatisfaisant" xfId="2" builtinId="27"/>
    <cellStyle name="Normal" xfId="0" builtinId="0"/>
    <cellStyle name="Satisfaisant" xfId="1" builtinId="26"/>
  </cellStyles>
  <dxfs count="555"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FFCC99"/>
      <color rgb="FFB0F2C0"/>
      <color rgb="FFC0E6BA"/>
      <color rgb="FFC6EF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571500</xdr:colOff>
      <xdr:row>0</xdr:row>
      <xdr:rowOff>717177</xdr:rowOff>
    </xdr:from>
    <xdr:to>
      <xdr:col>4</xdr:col>
      <xdr:colOff>257736</xdr:colOff>
      <xdr:row>0</xdr:row>
      <xdr:rowOff>930089</xdr:rowOff>
    </xdr:to>
    <xdr:sp macro="[0]!GoTo_Aujourdhui" textlink="">
      <xdr:nvSpPr>
        <xdr:cNvPr id="2" name="Rectangle 1"/>
        <xdr:cNvSpPr/>
      </xdr:nvSpPr>
      <xdr:spPr bwMode="auto">
        <a:xfrm>
          <a:off x="1176618" y="717177"/>
          <a:ext cx="941294" cy="212912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CH" sz="1200" b="1"/>
            <a:t>Go </a:t>
          </a:r>
          <a:r>
            <a:rPr lang="fr-CH" sz="1200" b="1" baseline="0"/>
            <a:t> To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402440</xdr:colOff>
      <xdr:row>1</xdr:row>
      <xdr:rowOff>409977</xdr:rowOff>
    </xdr:from>
    <xdr:to>
      <xdr:col>1</xdr:col>
      <xdr:colOff>773208</xdr:colOff>
      <xdr:row>3</xdr:row>
      <xdr:rowOff>2048</xdr:rowOff>
    </xdr:to>
    <xdr:pic>
      <xdr:nvPicPr>
        <xdr:cNvPr id="2" name="Image 1" descr="C:\Users\V4148655\AppData\Local\Microsoft\Windows\Temporary Internet Files\Content.IE5\NYTYBBTS\pencil-37254_960_720[1].pn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37240"/>
        <a:stretch/>
      </xdr:blipFill>
      <xdr:spPr bwMode="auto">
        <a:xfrm>
          <a:off x="3669515" y="1210077"/>
          <a:ext cx="2980618" cy="4493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392208</xdr:colOff>
      <xdr:row>1</xdr:row>
      <xdr:rowOff>405494</xdr:rowOff>
    </xdr:from>
    <xdr:to>
      <xdr:col>6</xdr:col>
      <xdr:colOff>2923</xdr:colOff>
      <xdr:row>3</xdr:row>
      <xdr:rowOff>1462</xdr:rowOff>
    </xdr:to>
    <xdr:pic>
      <xdr:nvPicPr>
        <xdr:cNvPr id="3" name="Image 2" descr="C:\Users\V4148655\AppData\Local\Microsoft\Windows\Temporary Internet Files\Content.IE5\NYTYBBTS\pencil-37254_960_720[1].pn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37240"/>
        <a:stretch/>
      </xdr:blipFill>
      <xdr:spPr bwMode="auto">
        <a:xfrm>
          <a:off x="17146683" y="1205594"/>
          <a:ext cx="2982565" cy="4532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392207</xdr:colOff>
      <xdr:row>1</xdr:row>
      <xdr:rowOff>406859</xdr:rowOff>
    </xdr:from>
    <xdr:to>
      <xdr:col>7</xdr:col>
      <xdr:colOff>2923</xdr:colOff>
      <xdr:row>2</xdr:row>
      <xdr:rowOff>161502</xdr:rowOff>
    </xdr:to>
    <xdr:pic>
      <xdr:nvPicPr>
        <xdr:cNvPr id="4" name="Image 3" descr="C:\Users\V4148655\AppData\Local\Microsoft\Windows\Temporary Internet Files\Content.IE5\NYTYBBTS\pencil-37254_960_720[1].pn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37240"/>
        <a:stretch/>
      </xdr:blipFill>
      <xdr:spPr bwMode="auto">
        <a:xfrm>
          <a:off x="20518532" y="1206959"/>
          <a:ext cx="2982566" cy="4404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392207</xdr:colOff>
      <xdr:row>1</xdr:row>
      <xdr:rowOff>413582</xdr:rowOff>
    </xdr:from>
    <xdr:to>
      <xdr:col>11</xdr:col>
      <xdr:colOff>2922</xdr:colOff>
      <xdr:row>3</xdr:row>
      <xdr:rowOff>3703</xdr:rowOff>
    </xdr:to>
    <xdr:pic>
      <xdr:nvPicPr>
        <xdr:cNvPr id="5" name="Image 4" descr="C:\Users\V4148655\AppData\Local\Microsoft\Windows\Temporary Internet Files\Content.IE5\NYTYBBTS\pencil-37254_960_720[1].pn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37240"/>
        <a:stretch/>
      </xdr:blipFill>
      <xdr:spPr bwMode="auto">
        <a:xfrm>
          <a:off x="34005932" y="1213682"/>
          <a:ext cx="2982565" cy="4473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392207</xdr:colOff>
      <xdr:row>1</xdr:row>
      <xdr:rowOff>424201</xdr:rowOff>
    </xdr:from>
    <xdr:to>
      <xdr:col>8</xdr:col>
      <xdr:colOff>2922</xdr:colOff>
      <xdr:row>3</xdr:row>
      <xdr:rowOff>1257</xdr:rowOff>
    </xdr:to>
    <xdr:pic>
      <xdr:nvPicPr>
        <xdr:cNvPr id="6" name="Image 5" descr="C:\Users\V4148655\AppData\Local\Microsoft\Windows\Temporary Internet Files\Content.IE5\NYTYBBTS\pencil-37254_960_720[1].pn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37240"/>
        <a:stretch/>
      </xdr:blipFill>
      <xdr:spPr bwMode="auto">
        <a:xfrm>
          <a:off x="23890382" y="1224301"/>
          <a:ext cx="2982565" cy="4343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391235</xdr:colOff>
      <xdr:row>1</xdr:row>
      <xdr:rowOff>408513</xdr:rowOff>
    </xdr:from>
    <xdr:to>
      <xdr:col>10</xdr:col>
      <xdr:colOff>1950</xdr:colOff>
      <xdr:row>2</xdr:row>
      <xdr:rowOff>159259</xdr:rowOff>
    </xdr:to>
    <xdr:pic>
      <xdr:nvPicPr>
        <xdr:cNvPr id="7" name="Image 6" descr="C:\Users\V4148655\AppData\Local\Microsoft\Windows\Temporary Internet Files\Content.IE5\NYTYBBTS\pencil-37254_960_720[1].pn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37240"/>
        <a:stretch/>
      </xdr:blipFill>
      <xdr:spPr bwMode="auto">
        <a:xfrm>
          <a:off x="30633110" y="1208613"/>
          <a:ext cx="2982565" cy="4365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392206</xdr:colOff>
      <xdr:row>1</xdr:row>
      <xdr:rowOff>426445</xdr:rowOff>
    </xdr:from>
    <xdr:to>
      <xdr:col>9</xdr:col>
      <xdr:colOff>2922</xdr:colOff>
      <xdr:row>3</xdr:row>
      <xdr:rowOff>3501</xdr:rowOff>
    </xdr:to>
    <xdr:pic>
      <xdr:nvPicPr>
        <xdr:cNvPr id="8" name="Image 7" descr="C:\Users\V4148655\AppData\Local\Microsoft\Windows\Temporary Internet Files\Content.IE5\NYTYBBTS\pencil-37254_960_720[1].pn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37240"/>
        <a:stretch/>
      </xdr:blipFill>
      <xdr:spPr bwMode="auto">
        <a:xfrm>
          <a:off x="27262231" y="1226545"/>
          <a:ext cx="2982566" cy="4343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393475</xdr:colOff>
      <xdr:row>1</xdr:row>
      <xdr:rowOff>433167</xdr:rowOff>
    </xdr:from>
    <xdr:to>
      <xdr:col>5</xdr:col>
      <xdr:colOff>4190</xdr:colOff>
      <xdr:row>3</xdr:row>
      <xdr:rowOff>10223</xdr:rowOff>
    </xdr:to>
    <xdr:pic>
      <xdr:nvPicPr>
        <xdr:cNvPr id="9" name="Image 8" descr="C:\Users\V4148655\AppData\Local\Microsoft\Windows\Temporary Internet Files\Content.IE5\NYTYBBTS\pencil-37254_960_720[1].pn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37240"/>
        <a:stretch/>
      </xdr:blipFill>
      <xdr:spPr bwMode="auto">
        <a:xfrm>
          <a:off x="13776100" y="1233267"/>
          <a:ext cx="2982565" cy="4343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388993</xdr:colOff>
      <xdr:row>1</xdr:row>
      <xdr:rowOff>406274</xdr:rowOff>
    </xdr:from>
    <xdr:to>
      <xdr:col>2</xdr:col>
      <xdr:colOff>762829</xdr:colOff>
      <xdr:row>3</xdr:row>
      <xdr:rowOff>4620</xdr:rowOff>
    </xdr:to>
    <xdr:pic>
      <xdr:nvPicPr>
        <xdr:cNvPr id="10" name="Image 9" descr="C:\Users\V4148655\AppData\Local\Microsoft\Windows\Temporary Internet Files\Content.IE5\NYTYBBTS\pencil-37254_960_720[1].pn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37240"/>
        <a:stretch/>
      </xdr:blipFill>
      <xdr:spPr bwMode="auto">
        <a:xfrm>
          <a:off x="7027918" y="1206374"/>
          <a:ext cx="2983686" cy="4365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384510</xdr:colOff>
      <xdr:row>1</xdr:row>
      <xdr:rowOff>412997</xdr:rowOff>
    </xdr:from>
    <xdr:to>
      <xdr:col>3</xdr:col>
      <xdr:colOff>758346</xdr:colOff>
      <xdr:row>3</xdr:row>
      <xdr:rowOff>1818</xdr:rowOff>
    </xdr:to>
    <xdr:pic>
      <xdr:nvPicPr>
        <xdr:cNvPr id="11" name="Image 10" descr="C:\Users\V4148655\AppData\Local\Microsoft\Windows\Temporary Internet Files\Content.IE5\NYTYBBTS\pencil-37254_960_720[1].pn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37240"/>
        <a:stretch/>
      </xdr:blipFill>
      <xdr:spPr bwMode="auto">
        <a:xfrm>
          <a:off x="10395285" y="1213097"/>
          <a:ext cx="2983686" cy="4365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E1" mc:Ignorable="a14" a14:legacySpreadsheetColorIndex="8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500000" mc:Ignorable="a14" a14:legacySpreadsheetColorIndex="8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4">
    <tabColor theme="3" tint="0.59999389629810485"/>
    <pageSetUpPr fitToPage="1"/>
  </sheetPr>
  <dimension ref="A1:AW384"/>
  <sheetViews>
    <sheetView tabSelected="1" zoomScale="95" zoomScaleNormal="95" workbookViewId="0">
      <pane xSplit="5" ySplit="5" topLeftCell="F195" activePane="bottomRight" state="frozen"/>
      <selection pane="topRight" activeCell="E1" sqref="E1"/>
      <selection pane="bottomLeft" activeCell="A6" sqref="A6"/>
      <selection pane="bottomRight" activeCell="AM312" sqref="AM312"/>
    </sheetView>
  </sheetViews>
  <sheetFormatPr baseColWidth="10" defaultColWidth="13.7109375" defaultRowHeight="20.25" x14ac:dyDescent="0.2"/>
  <cols>
    <col min="1" max="1" width="6.7109375" style="1" bestFit="1" customWidth="1"/>
    <col min="2" max="2" width="6.7109375" style="1" hidden="1" customWidth="1"/>
    <col min="3" max="3" width="22.42578125" style="155" hidden="1" customWidth="1"/>
    <col min="4" max="4" width="18.85546875" style="4" bestFit="1" customWidth="1"/>
    <col min="5" max="5" width="13.28515625" style="4" bestFit="1" customWidth="1"/>
    <col min="6" max="6" width="26.140625" style="2" bestFit="1" customWidth="1"/>
    <col min="7" max="19" width="8.42578125" style="2" customWidth="1"/>
    <col min="20" max="20" width="20.140625" style="185" customWidth="1"/>
    <col min="21" max="23" width="9.7109375" style="2" customWidth="1"/>
    <col min="24" max="24" width="12.140625" style="2" bestFit="1" customWidth="1"/>
    <col min="25" max="26" width="14.42578125" style="2" customWidth="1"/>
    <col min="27" max="28" width="13.7109375" style="2" customWidth="1"/>
    <col min="29" max="29" width="16.85546875" style="189" customWidth="1"/>
    <col min="30" max="30" width="16.85546875" style="140" customWidth="1"/>
    <col min="31" max="31" width="15.7109375" style="189" customWidth="1"/>
    <col min="32" max="32" width="15.7109375" style="140" customWidth="1"/>
    <col min="33" max="33" width="16" style="189" customWidth="1"/>
    <col min="34" max="34" width="13.7109375" style="189" customWidth="1"/>
    <col min="35" max="35" width="13.7109375" style="140" customWidth="1"/>
    <col min="36" max="36" width="16.85546875" style="202" customWidth="1"/>
    <col min="37" max="37" width="13.7109375" style="202" customWidth="1"/>
    <col min="38" max="38" width="13.7109375" style="3" customWidth="1"/>
    <col min="39" max="41" width="14.42578125" style="182" customWidth="1"/>
    <col min="42" max="42" width="14.42578125" style="142" customWidth="1"/>
    <col min="43" max="44" width="17.85546875" style="182" customWidth="1"/>
    <col min="45" max="45" width="19" style="142" bestFit="1" customWidth="1"/>
    <col min="46" max="47" width="19.7109375" style="182" customWidth="1"/>
    <col min="48" max="48" width="19.7109375" style="142" customWidth="1"/>
    <col min="49" max="49" width="24.85546875" style="142" customWidth="1"/>
    <col min="50" max="16384" width="13.7109375" style="1"/>
  </cols>
  <sheetData>
    <row r="1" spans="1:49" ht="84" customHeight="1" thickBot="1" x14ac:dyDescent="0.25">
      <c r="A1" s="159">
        <f ca="1">WEEKNUM(D1)</f>
        <v>16</v>
      </c>
      <c r="B1" s="227"/>
      <c r="C1" s="160"/>
      <c r="D1" s="251">
        <f ca="1">TODAY()</f>
        <v>43206</v>
      </c>
      <c r="E1" s="252"/>
      <c r="F1" s="296" t="str">
        <f>Traduction!A7</f>
        <v>Rapport ISO 2018</v>
      </c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6" t="str">
        <f>F1</f>
        <v>Rapport ISO 2018</v>
      </c>
      <c r="Z1" s="297"/>
      <c r="AA1" s="297"/>
      <c r="AB1" s="297"/>
      <c r="AC1" s="297"/>
      <c r="AD1" s="297"/>
      <c r="AE1" s="297"/>
      <c r="AF1" s="297"/>
      <c r="AG1" s="297"/>
      <c r="AH1" s="297"/>
      <c r="AI1" s="297"/>
      <c r="AJ1" s="297"/>
      <c r="AK1" s="297"/>
      <c r="AL1" s="297"/>
      <c r="AM1" s="297"/>
      <c r="AN1" s="297"/>
      <c r="AO1" s="297"/>
      <c r="AP1" s="297"/>
      <c r="AQ1" s="297"/>
      <c r="AR1" s="316"/>
      <c r="AS1" s="316"/>
      <c r="AT1" s="316"/>
      <c r="AU1" s="316"/>
      <c r="AV1" s="316"/>
      <c r="AW1" s="317"/>
    </row>
    <row r="2" spans="1:49" s="89" customFormat="1" ht="27.75" customHeight="1" thickBot="1" x14ac:dyDescent="0.25">
      <c r="A2" s="243" t="str">
        <f>Traduction!A8</f>
        <v>Sem.</v>
      </c>
      <c r="B2" s="228"/>
      <c r="C2" s="153"/>
      <c r="D2" s="238" t="str">
        <f>Traduction!A9</f>
        <v>Date</v>
      </c>
      <c r="E2" s="238" t="str">
        <f>Traduction!B10</f>
        <v>Equipe</v>
      </c>
      <c r="F2" s="246" t="s">
        <v>122</v>
      </c>
      <c r="G2" s="258" t="s">
        <v>59</v>
      </c>
      <c r="H2" s="277"/>
      <c r="I2" s="277"/>
      <c r="J2" s="277"/>
      <c r="K2" s="277"/>
      <c r="L2" s="277"/>
      <c r="M2" s="277"/>
      <c r="N2" s="277"/>
      <c r="O2" s="277"/>
      <c r="P2" s="277"/>
      <c r="Q2" s="277"/>
      <c r="R2" s="277"/>
      <c r="S2" s="259"/>
      <c r="T2" s="184" t="s">
        <v>124</v>
      </c>
      <c r="U2" s="271" t="s">
        <v>53</v>
      </c>
      <c r="V2" s="272"/>
      <c r="W2" s="272"/>
      <c r="X2" s="273"/>
      <c r="Y2" s="274" t="s">
        <v>85</v>
      </c>
      <c r="Z2" s="275"/>
      <c r="AA2" s="274" t="s">
        <v>55</v>
      </c>
      <c r="AB2" s="276"/>
      <c r="AC2" s="268" t="s">
        <v>74</v>
      </c>
      <c r="AD2" s="269"/>
      <c r="AE2" s="269"/>
      <c r="AF2" s="270"/>
      <c r="AG2" s="255" t="s">
        <v>75</v>
      </c>
      <c r="AH2" s="249"/>
      <c r="AI2" s="249"/>
      <c r="AJ2" s="249"/>
      <c r="AK2" s="249"/>
      <c r="AL2" s="250"/>
      <c r="AM2" s="256" t="s">
        <v>106</v>
      </c>
      <c r="AN2" s="257"/>
      <c r="AO2" s="255" t="s">
        <v>107</v>
      </c>
      <c r="AP2" s="250"/>
      <c r="AQ2" s="249" t="s">
        <v>111</v>
      </c>
      <c r="AR2" s="249"/>
      <c r="AS2" s="250"/>
      <c r="AT2" s="249" t="s">
        <v>112</v>
      </c>
      <c r="AU2" s="249"/>
      <c r="AV2" s="250"/>
      <c r="AW2" s="163" t="s">
        <v>115</v>
      </c>
    </row>
    <row r="3" spans="1:49" s="61" customFormat="1" ht="26.25" thickBot="1" x14ac:dyDescent="0.25">
      <c r="A3" s="244"/>
      <c r="B3" s="228"/>
      <c r="C3" s="153"/>
      <c r="D3" s="239"/>
      <c r="E3" s="239"/>
      <c r="F3" s="247"/>
      <c r="G3" s="253" t="s">
        <v>76</v>
      </c>
      <c r="H3" s="254"/>
      <c r="I3" s="253" t="s">
        <v>77</v>
      </c>
      <c r="J3" s="254"/>
      <c r="K3" s="253" t="s">
        <v>78</v>
      </c>
      <c r="L3" s="254"/>
      <c r="M3" s="253" t="s">
        <v>81</v>
      </c>
      <c r="N3" s="254"/>
      <c r="O3" s="253" t="s">
        <v>1</v>
      </c>
      <c r="P3" s="254"/>
      <c r="Q3" s="253" t="s">
        <v>139</v>
      </c>
      <c r="R3" s="254"/>
      <c r="S3" s="289" t="s">
        <v>140</v>
      </c>
      <c r="T3" s="354" t="s">
        <v>125</v>
      </c>
      <c r="U3" s="134" t="s">
        <v>49</v>
      </c>
      <c r="V3" s="135" t="s">
        <v>54</v>
      </c>
      <c r="W3" s="135" t="s">
        <v>50</v>
      </c>
      <c r="X3" s="136" t="s">
        <v>113</v>
      </c>
      <c r="Y3" s="137" t="s">
        <v>88</v>
      </c>
      <c r="Z3" s="136" t="s">
        <v>86</v>
      </c>
      <c r="AA3" s="134" t="s">
        <v>89</v>
      </c>
      <c r="AB3" s="136" t="s">
        <v>51</v>
      </c>
      <c r="AC3" s="260" t="s">
        <v>82</v>
      </c>
      <c r="AD3" s="261"/>
      <c r="AE3" s="262" t="s">
        <v>83</v>
      </c>
      <c r="AF3" s="263"/>
      <c r="AG3" s="260" t="s">
        <v>82</v>
      </c>
      <c r="AH3" s="264"/>
      <c r="AI3" s="261"/>
      <c r="AJ3" s="265" t="s">
        <v>83</v>
      </c>
      <c r="AK3" s="266"/>
      <c r="AL3" s="267"/>
      <c r="AM3" s="363" t="s">
        <v>56</v>
      </c>
      <c r="AN3" s="195" t="s">
        <v>108</v>
      </c>
      <c r="AO3" s="363" t="s">
        <v>56</v>
      </c>
      <c r="AP3" s="60" t="s">
        <v>108</v>
      </c>
      <c r="AQ3" s="358" t="s">
        <v>109</v>
      </c>
      <c r="AR3" s="362" t="s">
        <v>110</v>
      </c>
      <c r="AS3" s="60" t="s">
        <v>108</v>
      </c>
      <c r="AT3" s="358" t="s">
        <v>109</v>
      </c>
      <c r="AU3" s="361" t="s">
        <v>110</v>
      </c>
      <c r="AV3" s="60" t="s">
        <v>108</v>
      </c>
      <c r="AW3" s="162" t="s">
        <v>116</v>
      </c>
    </row>
    <row r="4" spans="1:49" s="82" customFormat="1" ht="26.25" customHeight="1" thickBot="1" x14ac:dyDescent="0.25">
      <c r="A4" s="244"/>
      <c r="B4" s="228"/>
      <c r="C4" s="153"/>
      <c r="D4" s="239"/>
      <c r="E4" s="239"/>
      <c r="F4" s="248"/>
      <c r="G4" s="104" t="s">
        <v>114</v>
      </c>
      <c r="H4" s="105" t="s">
        <v>142</v>
      </c>
      <c r="I4" s="104" t="s">
        <v>46</v>
      </c>
      <c r="J4" s="105" t="s">
        <v>142</v>
      </c>
      <c r="K4" s="104" t="s">
        <v>46</v>
      </c>
      <c r="L4" s="105" t="s">
        <v>142</v>
      </c>
      <c r="M4" s="104" t="s">
        <v>46</v>
      </c>
      <c r="N4" s="105" t="s">
        <v>142</v>
      </c>
      <c r="O4" s="104" t="s">
        <v>46</v>
      </c>
      <c r="P4" s="105" t="s">
        <v>142</v>
      </c>
      <c r="Q4" s="104" t="s">
        <v>46</v>
      </c>
      <c r="R4" s="105" t="s">
        <v>142</v>
      </c>
      <c r="S4" s="290" t="s">
        <v>141</v>
      </c>
      <c r="T4" s="353" t="str">
        <f>IFERROR(LOOKUP(9^9,T6:T1000),"-")</f>
        <v>-</v>
      </c>
      <c r="U4" s="318">
        <f t="array" ref="U4">MAX(IF($U$6:$U$642="X",$C$6:$C$642))</f>
        <v>43203</v>
      </c>
      <c r="V4" s="324">
        <f t="array" ref="V4">MAX(IF($V$6:$V$642="X",$C$6:$C$642))</f>
        <v>43203</v>
      </c>
      <c r="W4" s="319">
        <f t="array" ref="W4">MAX(IF($W$6:$W$642="X",$C$6:$C$642))</f>
        <v>43203</v>
      </c>
      <c r="X4" s="320" t="str">
        <f>Spec!B32&amp;" - " &amp; Spec!C32 &amp;" " &amp; Spec!D32</f>
        <v>0 - 20 [mS]</v>
      </c>
      <c r="Y4" s="347" t="str">
        <f xml:space="preserve"> Spec!B33 &amp;" - "&amp;Spec!C33 &amp; "°C"</f>
        <v>30 - 40°C</v>
      </c>
      <c r="Z4" s="348" t="s">
        <v>52</v>
      </c>
      <c r="AA4" s="323" t="str">
        <f xml:space="preserve"> Spec!B39 &amp; " - " &amp; Spec!C39 &amp; " " &amp;Spec!D39</f>
        <v>1 - 2 [Bar]</v>
      </c>
      <c r="AB4" s="325">
        <f t="array" ref="AB4">MAX(IF($AB$6:$AB$642="X",$C$6:$C$642))</f>
        <v>43203</v>
      </c>
      <c r="AC4" s="327" t="str">
        <f>Spec!A41&amp;Spec!B41&amp;" - "&amp;Spec!C41&amp;" "&amp;Spec!D41</f>
        <v>A-Druck Flasche 10.5 - 12 [Bar]</v>
      </c>
      <c r="AD4" s="352" t="s">
        <v>108</v>
      </c>
      <c r="AE4" s="327" t="str">
        <f>Spec!A42 &amp; Spec!B42&amp;" - " &amp;Spec!C42 &amp;" "&amp;Spec!D42</f>
        <v>A-Druck Flasche 10.5 - 12 [Bar]</v>
      </c>
      <c r="AF4" s="352" t="s">
        <v>108</v>
      </c>
      <c r="AG4" s="327" t="str">
        <f>Spec!A44 &amp;" "&amp;Spec!B44&amp;" - "&amp;Spec!C44&amp;" "&amp;Spec!D44</f>
        <v>A-Druck Flasche  10.5 - 12 [Bar]</v>
      </c>
      <c r="AH4" s="329" t="str">
        <f>Spec!A45&amp;" "&amp;Spec!B45&amp;" - "&amp;Spec!C45&amp;" "&amp;Spec!D45</f>
        <v>A-Druck Linie  6 - 8 [Bar]</v>
      </c>
      <c r="AI4" s="352" t="s">
        <v>108</v>
      </c>
      <c r="AJ4" s="339" t="str">
        <f>Spec!A47&amp;" "&amp;Spec!B47&amp;" - "&amp;Spec!C47&amp;" "&amp;Spec!D47</f>
        <v>A-Druck Flasche  10.5 - 12 [Bar]</v>
      </c>
      <c r="AK4" s="340" t="str">
        <f>Spec!A48&amp;" "&amp;Spec!B48&amp;" - "&amp;Spec!C48&amp;" "&amp;Spec!D48</f>
        <v>A-Druck Linie  6 - 8 [Bar]</v>
      </c>
      <c r="AL4" s="357" t="s">
        <v>108</v>
      </c>
      <c r="AM4" s="365" t="str">
        <f ca="1">INDEX(AM:AM,MAX(IF(ISNA(MATCH(9^9,AM:AM)),"",MATCH(9^9,AM:AM)),IF(ISNA(MATCH("zz",AM:AM)),"",MATCH("zz",AM:AM))))</f>
        <v>xxx</v>
      </c>
      <c r="AN4" s="330">
        <f t="array" ref="AN4">MAX(IF($AN$6:$AN$642="X",$C$6:$C$642))</f>
        <v>43101</v>
      </c>
      <c r="AO4" s="334" t="str">
        <f>INDEX(AO:AO,MAX(IF(ISNA(MATCH(9^9,AO:AO)),"",MATCH(9^9,AO:AO)),IF(ISNA(MATCH("zz",AO:AO)),"",MATCH("zz",AO:AO))))</f>
        <v>1134427</v>
      </c>
      <c r="AP4" s="359">
        <f t="array" ref="AP4">MAX(IF($AP$6:$AP$642="X",$C$6:$C$642))</f>
        <v>43206</v>
      </c>
      <c r="AQ4" s="334" t="str">
        <f>INDEX(AQ:AQ,MAX(IF(ISNA(MATCH(9^9,AQ:AQ)),"",MATCH(9^9,AQ:AQ)),IF(ISNA(MATCH("zz",AQ:AQ)),"",MATCH("zz",AQ:AQ))))</f>
        <v>1508</v>
      </c>
      <c r="AR4" s="332" t="str">
        <f>INDEX(AR:AR,MAX(IF(ISNA(MATCH(9^9,AR:AR)),"",MATCH(9^9,AR:AR)),IF(ISNA(MATCH("zz",AR:AR)),"",MATCH("zz",AR:AR))))</f>
        <v>1339</v>
      </c>
      <c r="AS4" s="359">
        <f t="array" ref="AS4">MAX(IF($AS$6:$AS$642="X",$C$6:$C$642))</f>
        <v>43199</v>
      </c>
      <c r="AT4" s="334" t="str">
        <f>INDEX(AT:AT,MAX(IF(ISNA(MATCH(9^9,AT:AT)),"",MATCH(9^9,AT:AT)),IF(ISNA(MATCH("zz",AT:AT)),"",MATCH("zz",AT:AT))))</f>
        <v>1509</v>
      </c>
      <c r="AU4" s="332" t="str">
        <f>INDEX(AU:AU,MAX(IF(ISNA(MATCH(9^9,AU:AU)),"",MATCH(9^9,AU:AU)),IF(ISNA(MATCH("zz",AU:AU)),"",MATCH("zz",AU:AU))))</f>
        <v>1339</v>
      </c>
      <c r="AV4" s="359">
        <f t="array" ref="AV4">MAX(IF($AV$6:$AV$642="X",$C$6:$C$642))</f>
        <v>43206</v>
      </c>
      <c r="AW4" s="336">
        <f t="array" ref="AW4">MAX(IF($AW$6:$AW$642="X",$C$6:$C$642))</f>
        <v>43206</v>
      </c>
    </row>
    <row r="5" spans="1:49" s="82" customFormat="1" ht="21" customHeight="1" thickBot="1" x14ac:dyDescent="0.25">
      <c r="A5" s="245"/>
      <c r="B5" s="229"/>
      <c r="C5" s="168"/>
      <c r="D5" s="242"/>
      <c r="E5" s="242"/>
      <c r="F5" s="161" t="s">
        <v>1</v>
      </c>
      <c r="G5" s="287">
        <f>SUMIF($F$6:$F$1000,$F$24,G$6:G$1000)</f>
        <v>4462</v>
      </c>
      <c r="H5" s="288">
        <f>SUMIF($F$6:$F$1000,$F$24,H$6:H$1000)</f>
        <v>6749.735999999999</v>
      </c>
      <c r="I5" s="287">
        <f>SUMIF($F$6:$F$1000,$F$24,I$6:I$1000)</f>
        <v>802</v>
      </c>
      <c r="J5" s="288">
        <f>SUMIF($F$6:$F$1000,$F$24,J$6:J$1000)</f>
        <v>1252.49</v>
      </c>
      <c r="K5" s="287">
        <f>SUMIF($F$6:$F$1000,$F$24,K$6:K$1000)</f>
        <v>19</v>
      </c>
      <c r="L5" s="288">
        <f>SUMIF($F$6:$F$1000,$F$24,L$6:L$1000)</f>
        <v>29.51</v>
      </c>
      <c r="M5" s="287">
        <f>SUMIF($F$6:$F$1000,$F$24,M$6:M$1000)</f>
        <v>146</v>
      </c>
      <c r="N5" s="288">
        <f>SUMIF($F$6:$F$1000,$F$24,N$6:N$1000)</f>
        <v>394.73000000000008</v>
      </c>
      <c r="O5" s="287">
        <f>SUMIF($F$6:$F$1000,$F$24,O$6:O$1000)</f>
        <v>5429</v>
      </c>
      <c r="P5" s="288">
        <f>SUMIF($F$6:$F$1000,$F$24,P$6:P$1000)</f>
        <v>8426.4660000000003</v>
      </c>
      <c r="Q5" s="287">
        <f>SUMIF($F$6:$F$1000,$F$24,Q$6:Q$1000)</f>
        <v>19</v>
      </c>
      <c r="R5" s="288">
        <f>SUMIF($F$6:$F$1000,$F$24,R$6:R$1000)</f>
        <v>23.450000000000003</v>
      </c>
      <c r="S5" s="291">
        <f t="shared" ref="J5:S5" si="0">SUMIF($F$6:$F$1000,$F$24,S$6:S$1000)</f>
        <v>12</v>
      </c>
      <c r="T5" s="346"/>
      <c r="U5" s="344"/>
      <c r="V5" s="343"/>
      <c r="W5" s="345"/>
      <c r="X5" s="321"/>
      <c r="Y5" s="350">
        <f>IFERROR(LOOKUP(9^9,Y6:Y641),"-")</f>
        <v>30</v>
      </c>
      <c r="Z5" s="349" t="str">
        <f>IFERROR(LOOKUP("ZZZZ",Z6:Z641),"-")</f>
        <v>ON</v>
      </c>
      <c r="AA5" s="322"/>
      <c r="AB5" s="326"/>
      <c r="AC5" s="328"/>
      <c r="AD5" s="351">
        <f t="array" ref="AD5">MAX(IF($AD$6:$AD$642="X",$C$6:$C$642))</f>
        <v>43147</v>
      </c>
      <c r="AE5" s="328"/>
      <c r="AF5" s="355">
        <f t="array" ref="AF5">MAX(IF($AF$6:$AF$642="X",$C$6:$C$642))</f>
        <v>43180</v>
      </c>
      <c r="AG5" s="328"/>
      <c r="AH5" s="338"/>
      <c r="AI5" s="351">
        <f t="array" ref="AI5">MAX(IF($AI$6:$AI$642="X",$C$6:$C$642))</f>
        <v>43200</v>
      </c>
      <c r="AJ5" s="342"/>
      <c r="AK5" s="341"/>
      <c r="AL5" s="356">
        <f t="array" ref="AL5">MAX(IF($AL$6:$AL$642="X",$C$6:$C$642))</f>
        <v>0</v>
      </c>
      <c r="AM5" s="366"/>
      <c r="AN5" s="331"/>
      <c r="AO5" s="335"/>
      <c r="AP5" s="360"/>
      <c r="AQ5" s="335"/>
      <c r="AR5" s="333"/>
      <c r="AS5" s="360"/>
      <c r="AT5" s="335"/>
      <c r="AU5" s="333"/>
      <c r="AV5" s="360"/>
      <c r="AW5" s="337"/>
    </row>
    <row r="6" spans="1:49" ht="14.25" customHeight="1" x14ac:dyDescent="0.2">
      <c r="A6" s="236">
        <v>1</v>
      </c>
      <c r="B6" s="209">
        <f>WEEKNUM(C6)</f>
        <v>1</v>
      </c>
      <c r="C6" s="154">
        <f>D6</f>
        <v>43101</v>
      </c>
      <c r="D6" s="239">
        <v>43101</v>
      </c>
      <c r="E6" s="167" t="s">
        <v>17</v>
      </c>
      <c r="F6" s="68"/>
      <c r="G6" s="69"/>
      <c r="H6" s="70"/>
      <c r="I6" s="69"/>
      <c r="J6" s="70"/>
      <c r="K6" s="69"/>
      <c r="L6" s="70"/>
      <c r="M6" s="69"/>
      <c r="N6" s="70"/>
      <c r="O6" s="303" t="str">
        <f>IF(G6+I6+K6+M6=0,"",G6+I6+K6+M6)</f>
        <v/>
      </c>
      <c r="P6" s="304" t="str">
        <f>IF(H6+J6+L6+N6=0,"",H6+J6+L6+N6)</f>
        <v/>
      </c>
      <c r="Q6" s="69"/>
      <c r="R6" s="292"/>
      <c r="S6" s="71"/>
      <c r="T6" s="226"/>
      <c r="U6" s="300"/>
      <c r="V6" s="301"/>
      <c r="W6" s="301"/>
      <c r="X6" s="70"/>
      <c r="Y6" s="130"/>
      <c r="Z6" s="70"/>
      <c r="AA6" s="69"/>
      <c r="AB6" s="70"/>
      <c r="AC6" s="190"/>
      <c r="AD6" s="171" t="s">
        <v>105</v>
      </c>
      <c r="AE6" s="194"/>
      <c r="AF6" s="141" t="s">
        <v>105</v>
      </c>
      <c r="AG6" s="190"/>
      <c r="AH6" s="205"/>
      <c r="AI6" s="171" t="s">
        <v>105</v>
      </c>
      <c r="AJ6" s="217"/>
      <c r="AK6" s="218"/>
      <c r="AL6" s="175"/>
      <c r="AM6" s="199"/>
      <c r="AN6" s="200" t="s">
        <v>96</v>
      </c>
      <c r="AO6" s="208"/>
      <c r="AP6" s="70" t="s">
        <v>105</v>
      </c>
      <c r="AQ6" s="183"/>
      <c r="AR6" s="183"/>
      <c r="AS6" s="70" t="s">
        <v>105</v>
      </c>
      <c r="AT6" s="183"/>
      <c r="AU6" s="183"/>
      <c r="AV6" s="70" t="s">
        <v>105</v>
      </c>
      <c r="AW6" s="302" t="s">
        <v>96</v>
      </c>
    </row>
    <row r="7" spans="1:49" ht="14.25" customHeight="1" x14ac:dyDescent="0.2">
      <c r="A7" s="236"/>
      <c r="B7" s="209">
        <f t="shared" ref="B7:B70" si="1">WEEKNUM(C7)</f>
        <v>1</v>
      </c>
      <c r="C7" s="154">
        <f>D6</f>
        <v>43101</v>
      </c>
      <c r="D7" s="239"/>
      <c r="E7" s="156" t="s">
        <v>16</v>
      </c>
      <c r="F7" s="72"/>
      <c r="G7" s="84"/>
      <c r="H7" s="85"/>
      <c r="I7" s="84"/>
      <c r="J7" s="85"/>
      <c r="K7" s="84"/>
      <c r="L7" s="85"/>
      <c r="M7" s="84"/>
      <c r="N7" s="85"/>
      <c r="O7" s="305"/>
      <c r="P7" s="306" t="str">
        <f t="shared" ref="P7:P23" si="2">IF(H7+J7+L7+N7=0,"",H7+J7+L7+N7)</f>
        <v/>
      </c>
      <c r="Q7" s="73"/>
      <c r="R7" s="293"/>
      <c r="S7" s="75"/>
      <c r="T7" s="223"/>
      <c r="U7" s="145"/>
      <c r="V7" s="146"/>
      <c r="W7" s="146"/>
      <c r="X7" s="74"/>
      <c r="Y7" s="131"/>
      <c r="Z7" s="74"/>
      <c r="AA7" s="73"/>
      <c r="AB7" s="74"/>
      <c r="AC7" s="186"/>
      <c r="AD7" s="169"/>
      <c r="AE7" s="191"/>
      <c r="AF7" s="138"/>
      <c r="AG7" s="186"/>
      <c r="AH7" s="203"/>
      <c r="AI7" s="169"/>
      <c r="AJ7" s="211"/>
      <c r="AK7" s="212"/>
      <c r="AL7" s="172"/>
      <c r="AM7" s="196"/>
      <c r="AN7" s="179"/>
      <c r="AO7" s="206"/>
      <c r="AP7" s="74"/>
      <c r="AQ7" s="178"/>
      <c r="AR7" s="178"/>
      <c r="AS7" s="74"/>
      <c r="AT7" s="178"/>
      <c r="AU7" s="178"/>
      <c r="AV7" s="74"/>
      <c r="AW7" s="298"/>
    </row>
    <row r="8" spans="1:49" ht="14.25" customHeight="1" x14ac:dyDescent="0.2">
      <c r="A8" s="236"/>
      <c r="B8" s="209">
        <f t="shared" si="1"/>
        <v>1</v>
      </c>
      <c r="C8" s="154">
        <f>D6</f>
        <v>43101</v>
      </c>
      <c r="D8" s="240"/>
      <c r="E8" s="156" t="s">
        <v>18</v>
      </c>
      <c r="F8" s="76"/>
      <c r="G8" s="73"/>
      <c r="H8" s="74"/>
      <c r="I8" s="73"/>
      <c r="J8" s="74"/>
      <c r="K8" s="73"/>
      <c r="L8" s="74"/>
      <c r="M8" s="73"/>
      <c r="N8" s="74"/>
      <c r="O8" s="307"/>
      <c r="P8" s="306" t="str">
        <f t="shared" si="2"/>
        <v/>
      </c>
      <c r="Q8" s="73"/>
      <c r="R8" s="293"/>
      <c r="S8" s="75"/>
      <c r="T8" s="223"/>
      <c r="U8" s="145"/>
      <c r="V8" s="146"/>
      <c r="W8" s="146"/>
      <c r="X8" s="74"/>
      <c r="Y8" s="131"/>
      <c r="Z8" s="74"/>
      <c r="AA8" s="73"/>
      <c r="AB8" s="74"/>
      <c r="AC8" s="186"/>
      <c r="AD8" s="169"/>
      <c r="AE8" s="191"/>
      <c r="AF8" s="138"/>
      <c r="AG8" s="186"/>
      <c r="AH8" s="203"/>
      <c r="AI8" s="169"/>
      <c r="AJ8" s="211"/>
      <c r="AK8" s="212"/>
      <c r="AL8" s="172"/>
      <c r="AM8" s="196"/>
      <c r="AN8" s="179"/>
      <c r="AO8" s="206"/>
      <c r="AP8" s="74"/>
      <c r="AQ8" s="178"/>
      <c r="AR8" s="178"/>
      <c r="AS8" s="74"/>
      <c r="AT8" s="178"/>
      <c r="AU8" s="178"/>
      <c r="AV8" s="74"/>
      <c r="AW8" s="298"/>
    </row>
    <row r="9" spans="1:49" ht="14.25" customHeight="1" x14ac:dyDescent="0.2">
      <c r="A9" s="236"/>
      <c r="B9" s="209">
        <f t="shared" si="1"/>
        <v>1</v>
      </c>
      <c r="C9" s="154">
        <f>D9</f>
        <v>43102</v>
      </c>
      <c r="D9" s="241">
        <f>D6+1</f>
        <v>43102</v>
      </c>
      <c r="E9" s="157" t="str">
        <f>E6</f>
        <v>Nuit</v>
      </c>
      <c r="F9" s="77"/>
      <c r="G9" s="86"/>
      <c r="H9" s="87"/>
      <c r="I9" s="86"/>
      <c r="J9" s="87"/>
      <c r="K9" s="86"/>
      <c r="L9" s="87"/>
      <c r="M9" s="86"/>
      <c r="N9" s="87"/>
      <c r="O9" s="308" t="str">
        <f t="shared" ref="O9:O23" si="3">IF(G9+I9+K9+M9=0,"",G9+I9+K9+M9)</f>
        <v/>
      </c>
      <c r="P9" s="306" t="str">
        <f t="shared" si="2"/>
        <v/>
      </c>
      <c r="Q9" s="73"/>
      <c r="R9" s="293"/>
      <c r="S9" s="75"/>
      <c r="T9" s="223"/>
      <c r="U9" s="145"/>
      <c r="V9" s="146"/>
      <c r="W9" s="146"/>
      <c r="X9" s="74"/>
      <c r="Y9" s="131"/>
      <c r="Z9" s="74"/>
      <c r="AA9" s="73"/>
      <c r="AB9" s="74"/>
      <c r="AC9" s="186"/>
      <c r="AD9" s="169"/>
      <c r="AE9" s="191"/>
      <c r="AF9" s="138"/>
      <c r="AG9" s="186"/>
      <c r="AH9" s="203"/>
      <c r="AI9" s="169"/>
      <c r="AJ9" s="211"/>
      <c r="AK9" s="212"/>
      <c r="AL9" s="172"/>
      <c r="AM9" s="196"/>
      <c r="AN9" s="179"/>
      <c r="AO9" s="206"/>
      <c r="AP9" s="74"/>
      <c r="AQ9" s="178"/>
      <c r="AR9" s="178"/>
      <c r="AS9" s="74"/>
      <c r="AT9" s="178"/>
      <c r="AU9" s="178"/>
      <c r="AV9" s="74"/>
      <c r="AW9" s="298"/>
    </row>
    <row r="10" spans="1:49" ht="14.25" customHeight="1" x14ac:dyDescent="0.2">
      <c r="A10" s="236"/>
      <c r="B10" s="209">
        <f t="shared" si="1"/>
        <v>1</v>
      </c>
      <c r="C10" s="154">
        <f>D9</f>
        <v>43102</v>
      </c>
      <c r="D10" s="239"/>
      <c r="E10" s="157" t="str">
        <f>E7</f>
        <v>Matin</v>
      </c>
      <c r="F10" s="76"/>
      <c r="G10" s="73"/>
      <c r="H10" s="74"/>
      <c r="I10" s="73"/>
      <c r="J10" s="74"/>
      <c r="K10" s="73"/>
      <c r="L10" s="74"/>
      <c r="M10" s="73"/>
      <c r="N10" s="74"/>
      <c r="O10" s="308" t="str">
        <f t="shared" si="3"/>
        <v/>
      </c>
      <c r="P10" s="306" t="str">
        <f t="shared" si="2"/>
        <v/>
      </c>
      <c r="Q10" s="73"/>
      <c r="R10" s="293"/>
      <c r="S10" s="75"/>
      <c r="T10" s="223"/>
      <c r="U10" s="145"/>
      <c r="V10" s="146"/>
      <c r="W10" s="146"/>
      <c r="X10" s="74"/>
      <c r="Y10" s="131"/>
      <c r="Z10" s="74"/>
      <c r="AA10" s="73"/>
      <c r="AB10" s="74"/>
      <c r="AC10" s="186"/>
      <c r="AD10" s="169"/>
      <c r="AE10" s="191"/>
      <c r="AF10" s="138"/>
      <c r="AG10" s="186"/>
      <c r="AH10" s="203"/>
      <c r="AI10" s="169"/>
      <c r="AJ10" s="211"/>
      <c r="AK10" s="212"/>
      <c r="AL10" s="172"/>
      <c r="AM10" s="196"/>
      <c r="AN10" s="179"/>
      <c r="AO10" s="206"/>
      <c r="AP10" s="74"/>
      <c r="AQ10" s="178"/>
      <c r="AR10" s="178"/>
      <c r="AS10" s="74"/>
      <c r="AT10" s="178"/>
      <c r="AU10" s="178"/>
      <c r="AV10" s="74"/>
      <c r="AW10" s="298"/>
    </row>
    <row r="11" spans="1:49" ht="14.25" customHeight="1" x14ac:dyDescent="0.2">
      <c r="A11" s="236"/>
      <c r="B11" s="209">
        <f t="shared" si="1"/>
        <v>1</v>
      </c>
      <c r="C11" s="154">
        <f>D9</f>
        <v>43102</v>
      </c>
      <c r="D11" s="240"/>
      <c r="E11" s="157" t="str">
        <f>E8</f>
        <v>Après-midi</v>
      </c>
      <c r="F11" s="76"/>
      <c r="G11" s="73"/>
      <c r="H11" s="74"/>
      <c r="I11" s="73"/>
      <c r="J11" s="74"/>
      <c r="K11" s="73"/>
      <c r="L11" s="74"/>
      <c r="M11" s="73"/>
      <c r="N11" s="74"/>
      <c r="O11" s="308" t="str">
        <f t="shared" si="3"/>
        <v/>
      </c>
      <c r="P11" s="306" t="str">
        <f t="shared" si="2"/>
        <v/>
      </c>
      <c r="Q11" s="73"/>
      <c r="R11" s="293"/>
      <c r="S11" s="75"/>
      <c r="T11" s="223"/>
      <c r="U11" s="145"/>
      <c r="V11" s="146"/>
      <c r="W11" s="146"/>
      <c r="X11" s="74"/>
      <c r="Y11" s="131"/>
      <c r="Z11" s="74"/>
      <c r="AA11" s="73"/>
      <c r="AB11" s="74"/>
      <c r="AC11" s="186"/>
      <c r="AD11" s="169"/>
      <c r="AE11" s="191"/>
      <c r="AF11" s="138"/>
      <c r="AG11" s="186"/>
      <c r="AH11" s="203"/>
      <c r="AI11" s="169"/>
      <c r="AJ11" s="211"/>
      <c r="AK11" s="212"/>
      <c r="AL11" s="172"/>
      <c r="AM11" s="196"/>
      <c r="AN11" s="179"/>
      <c r="AO11" s="206"/>
      <c r="AP11" s="74"/>
      <c r="AQ11" s="178"/>
      <c r="AR11" s="178"/>
      <c r="AS11" s="74"/>
      <c r="AT11" s="178"/>
      <c r="AU11" s="178"/>
      <c r="AV11" s="74"/>
      <c r="AW11" s="298"/>
    </row>
    <row r="12" spans="1:49" ht="14.25" customHeight="1" x14ac:dyDescent="0.2">
      <c r="A12" s="236"/>
      <c r="B12" s="209">
        <f t="shared" si="1"/>
        <v>1</v>
      </c>
      <c r="C12" s="154">
        <f>D12</f>
        <v>43103</v>
      </c>
      <c r="D12" s="241">
        <f>D9+1</f>
        <v>43103</v>
      </c>
      <c r="E12" s="157" t="str">
        <f t="shared" ref="E12:E23" si="4">E9</f>
        <v>Nuit</v>
      </c>
      <c r="F12" s="76"/>
      <c r="G12" s="73"/>
      <c r="H12" s="74"/>
      <c r="I12" s="73"/>
      <c r="J12" s="74"/>
      <c r="K12" s="73"/>
      <c r="L12" s="74"/>
      <c r="M12" s="73"/>
      <c r="N12" s="74"/>
      <c r="O12" s="308" t="str">
        <f t="shared" si="3"/>
        <v/>
      </c>
      <c r="P12" s="306" t="str">
        <f t="shared" si="2"/>
        <v/>
      </c>
      <c r="Q12" s="73"/>
      <c r="R12" s="293"/>
      <c r="S12" s="75"/>
      <c r="T12" s="223"/>
      <c r="U12" s="145"/>
      <c r="V12" s="146"/>
      <c r="W12" s="146"/>
      <c r="X12" s="74"/>
      <c r="Y12" s="131"/>
      <c r="Z12" s="74"/>
      <c r="AA12" s="73"/>
      <c r="AB12" s="74"/>
      <c r="AC12" s="186"/>
      <c r="AD12" s="169"/>
      <c r="AE12" s="191"/>
      <c r="AF12" s="138"/>
      <c r="AG12" s="186"/>
      <c r="AH12" s="203"/>
      <c r="AI12" s="169"/>
      <c r="AJ12" s="211"/>
      <c r="AK12" s="212"/>
      <c r="AL12" s="172"/>
      <c r="AM12" s="196"/>
      <c r="AN12" s="179"/>
      <c r="AO12" s="206"/>
      <c r="AP12" s="74"/>
      <c r="AQ12" s="178"/>
      <c r="AR12" s="178"/>
      <c r="AS12" s="74"/>
      <c r="AT12" s="178"/>
      <c r="AU12" s="178"/>
      <c r="AV12" s="74"/>
      <c r="AW12" s="298"/>
    </row>
    <row r="13" spans="1:49" ht="14.25" customHeight="1" x14ac:dyDescent="0.2">
      <c r="A13" s="236"/>
      <c r="B13" s="209">
        <f t="shared" si="1"/>
        <v>1</v>
      </c>
      <c r="C13" s="154">
        <f>D12</f>
        <v>43103</v>
      </c>
      <c r="D13" s="239"/>
      <c r="E13" s="157" t="str">
        <f t="shared" si="4"/>
        <v>Matin</v>
      </c>
      <c r="F13" s="76"/>
      <c r="G13" s="73"/>
      <c r="H13" s="74"/>
      <c r="I13" s="73"/>
      <c r="J13" s="74"/>
      <c r="K13" s="73"/>
      <c r="L13" s="74"/>
      <c r="M13" s="73"/>
      <c r="N13" s="74"/>
      <c r="O13" s="308" t="str">
        <f t="shared" si="3"/>
        <v/>
      </c>
      <c r="P13" s="306" t="str">
        <f t="shared" si="2"/>
        <v/>
      </c>
      <c r="Q13" s="73"/>
      <c r="R13" s="293"/>
      <c r="S13" s="75">
        <v>12</v>
      </c>
      <c r="T13" s="223"/>
      <c r="U13" s="145"/>
      <c r="V13" s="146"/>
      <c r="W13" s="146"/>
      <c r="X13" s="74"/>
      <c r="Y13" s="131"/>
      <c r="Z13" s="74"/>
      <c r="AA13" s="73"/>
      <c r="AB13" s="74"/>
      <c r="AC13" s="186"/>
      <c r="AD13" s="169"/>
      <c r="AE13" s="191"/>
      <c r="AF13" s="138"/>
      <c r="AG13" s="186"/>
      <c r="AH13" s="203"/>
      <c r="AI13" s="169"/>
      <c r="AJ13" s="211"/>
      <c r="AK13" s="212"/>
      <c r="AL13" s="172"/>
      <c r="AM13" s="196"/>
      <c r="AN13" s="179"/>
      <c r="AO13" s="206"/>
      <c r="AP13" s="74"/>
      <c r="AQ13" s="178"/>
      <c r="AR13" s="178"/>
      <c r="AS13" s="74"/>
      <c r="AT13" s="178">
        <v>8242</v>
      </c>
      <c r="AU13" s="178">
        <v>8233</v>
      </c>
      <c r="AV13" s="74" t="s">
        <v>105</v>
      </c>
      <c r="AW13" s="298"/>
    </row>
    <row r="14" spans="1:49" ht="14.25" customHeight="1" x14ac:dyDescent="0.2">
      <c r="A14" s="236"/>
      <c r="B14" s="209">
        <f t="shared" si="1"/>
        <v>1</v>
      </c>
      <c r="C14" s="154">
        <f>D12</f>
        <v>43103</v>
      </c>
      <c r="D14" s="240"/>
      <c r="E14" s="157" t="str">
        <f t="shared" si="4"/>
        <v>Après-midi</v>
      </c>
      <c r="F14" s="76"/>
      <c r="G14" s="73"/>
      <c r="H14" s="74"/>
      <c r="I14" s="73"/>
      <c r="J14" s="74"/>
      <c r="K14" s="73"/>
      <c r="L14" s="74"/>
      <c r="M14" s="73"/>
      <c r="N14" s="74"/>
      <c r="O14" s="308" t="str">
        <f t="shared" si="3"/>
        <v/>
      </c>
      <c r="P14" s="306" t="str">
        <f t="shared" si="2"/>
        <v/>
      </c>
      <c r="Q14" s="73"/>
      <c r="R14" s="293"/>
      <c r="S14" s="75"/>
      <c r="T14" s="223"/>
      <c r="U14" s="145"/>
      <c r="V14" s="146"/>
      <c r="W14" s="146"/>
      <c r="X14" s="74"/>
      <c r="Y14" s="131"/>
      <c r="Z14" s="74"/>
      <c r="AA14" s="73"/>
      <c r="AB14" s="74"/>
      <c r="AC14" s="186"/>
      <c r="AD14" s="169"/>
      <c r="AE14" s="191"/>
      <c r="AF14" s="138"/>
      <c r="AG14" s="186"/>
      <c r="AH14" s="203"/>
      <c r="AI14" s="169"/>
      <c r="AJ14" s="211"/>
      <c r="AK14" s="212"/>
      <c r="AL14" s="172"/>
      <c r="AM14" s="196"/>
      <c r="AN14" s="179"/>
      <c r="AO14" s="206"/>
      <c r="AP14" s="74"/>
      <c r="AQ14" s="178"/>
      <c r="AR14" s="178"/>
      <c r="AS14" s="74"/>
      <c r="AT14" s="178"/>
      <c r="AU14" s="178"/>
      <c r="AV14" s="74"/>
      <c r="AW14" s="298"/>
    </row>
    <row r="15" spans="1:49" ht="14.25" customHeight="1" x14ac:dyDescent="0.2">
      <c r="A15" s="236"/>
      <c r="B15" s="209">
        <f t="shared" si="1"/>
        <v>1</v>
      </c>
      <c r="C15" s="154">
        <f>D15</f>
        <v>43104</v>
      </c>
      <c r="D15" s="241">
        <f>D12+1</f>
        <v>43104</v>
      </c>
      <c r="E15" s="157" t="str">
        <f t="shared" si="4"/>
        <v>Nuit</v>
      </c>
      <c r="F15" s="76"/>
      <c r="G15" s="73"/>
      <c r="H15" s="74"/>
      <c r="I15" s="73"/>
      <c r="J15" s="74"/>
      <c r="K15" s="73"/>
      <c r="L15" s="74"/>
      <c r="M15" s="73"/>
      <c r="N15" s="74"/>
      <c r="O15" s="308" t="str">
        <f t="shared" si="3"/>
        <v/>
      </c>
      <c r="P15" s="306" t="str">
        <f t="shared" si="2"/>
        <v/>
      </c>
      <c r="Q15" s="73"/>
      <c r="R15" s="293"/>
      <c r="S15" s="75"/>
      <c r="T15" s="223"/>
      <c r="U15" s="145"/>
      <c r="V15" s="146"/>
      <c r="W15" s="146"/>
      <c r="X15" s="74"/>
      <c r="Y15" s="131"/>
      <c r="Z15" s="74"/>
      <c r="AA15" s="73"/>
      <c r="AB15" s="74"/>
      <c r="AC15" s="186"/>
      <c r="AD15" s="169"/>
      <c r="AE15" s="191"/>
      <c r="AF15" s="138"/>
      <c r="AG15" s="186"/>
      <c r="AH15" s="203"/>
      <c r="AI15" s="169"/>
      <c r="AJ15" s="211"/>
      <c r="AK15" s="212"/>
      <c r="AL15" s="172"/>
      <c r="AM15" s="196"/>
      <c r="AN15" s="179"/>
      <c r="AO15" s="206"/>
      <c r="AP15" s="74"/>
      <c r="AQ15" s="178"/>
      <c r="AR15" s="178"/>
      <c r="AS15" s="74"/>
      <c r="AT15" s="178"/>
      <c r="AU15" s="178"/>
      <c r="AV15" s="74"/>
      <c r="AW15" s="298"/>
    </row>
    <row r="16" spans="1:49" ht="14.25" customHeight="1" x14ac:dyDescent="0.2">
      <c r="A16" s="236"/>
      <c r="B16" s="209">
        <f t="shared" si="1"/>
        <v>1</v>
      </c>
      <c r="C16" s="154">
        <f>D15</f>
        <v>43104</v>
      </c>
      <c r="D16" s="239"/>
      <c r="E16" s="157" t="str">
        <f t="shared" si="4"/>
        <v>Matin</v>
      </c>
      <c r="F16" s="76" t="s">
        <v>84</v>
      </c>
      <c r="G16" s="73">
        <v>3</v>
      </c>
      <c r="H16" s="74">
        <v>3</v>
      </c>
      <c r="I16" s="73">
        <v>24</v>
      </c>
      <c r="J16" s="74">
        <v>53</v>
      </c>
      <c r="K16" s="73">
        <v>1</v>
      </c>
      <c r="L16" s="74">
        <v>3</v>
      </c>
      <c r="M16" s="73">
        <v>0</v>
      </c>
      <c r="N16" s="74">
        <v>0</v>
      </c>
      <c r="O16" s="308">
        <f t="shared" si="3"/>
        <v>28</v>
      </c>
      <c r="P16" s="306">
        <f t="shared" si="2"/>
        <v>59</v>
      </c>
      <c r="Q16" s="73">
        <v>0</v>
      </c>
      <c r="R16" s="293">
        <v>0</v>
      </c>
      <c r="S16" s="75">
        <v>0</v>
      </c>
      <c r="T16" s="223"/>
      <c r="U16" s="145" t="s">
        <v>96</v>
      </c>
      <c r="V16" s="146" t="s">
        <v>96</v>
      </c>
      <c r="W16" s="146" t="s">
        <v>96</v>
      </c>
      <c r="X16" s="74">
        <v>13.6</v>
      </c>
      <c r="Y16" s="131">
        <v>0</v>
      </c>
      <c r="Z16" s="74" t="s">
        <v>71</v>
      </c>
      <c r="AA16" s="73">
        <v>1.5</v>
      </c>
      <c r="AB16" s="74" t="s">
        <v>96</v>
      </c>
      <c r="AC16" s="186"/>
      <c r="AD16" s="169"/>
      <c r="AE16" s="191">
        <v>11</v>
      </c>
      <c r="AF16" s="138"/>
      <c r="AG16" s="186">
        <v>11</v>
      </c>
      <c r="AH16" s="203">
        <v>7</v>
      </c>
      <c r="AI16" s="169"/>
      <c r="AJ16" s="211"/>
      <c r="AK16" s="212"/>
      <c r="AL16" s="172"/>
      <c r="AM16" s="196"/>
      <c r="AN16" s="179"/>
      <c r="AO16" s="206"/>
      <c r="AP16" s="74"/>
      <c r="AQ16" s="178"/>
      <c r="AR16" s="178"/>
      <c r="AS16" s="74"/>
      <c r="AT16" s="178"/>
      <c r="AU16" s="178"/>
      <c r="AV16" s="74"/>
      <c r="AW16" s="298"/>
    </row>
    <row r="17" spans="1:49" ht="14.25" customHeight="1" x14ac:dyDescent="0.2">
      <c r="A17" s="236"/>
      <c r="B17" s="209">
        <f t="shared" si="1"/>
        <v>1</v>
      </c>
      <c r="C17" s="154">
        <f>D15</f>
        <v>43104</v>
      </c>
      <c r="D17" s="240"/>
      <c r="E17" s="157" t="str">
        <f t="shared" si="4"/>
        <v>Après-midi</v>
      </c>
      <c r="F17" s="76"/>
      <c r="G17" s="73"/>
      <c r="H17" s="74"/>
      <c r="I17" s="73"/>
      <c r="J17" s="74"/>
      <c r="K17" s="73"/>
      <c r="L17" s="74"/>
      <c r="M17" s="73"/>
      <c r="N17" s="74"/>
      <c r="O17" s="308" t="str">
        <f t="shared" si="3"/>
        <v/>
      </c>
      <c r="P17" s="306" t="str">
        <f t="shared" si="2"/>
        <v/>
      </c>
      <c r="Q17" s="73"/>
      <c r="R17" s="293"/>
      <c r="S17" s="75"/>
      <c r="T17" s="223"/>
      <c r="U17" s="145"/>
      <c r="V17" s="146"/>
      <c r="W17" s="146"/>
      <c r="X17" s="74"/>
      <c r="Y17" s="131"/>
      <c r="Z17" s="74"/>
      <c r="AA17" s="73"/>
      <c r="AB17" s="74"/>
      <c r="AC17" s="186"/>
      <c r="AD17" s="169"/>
      <c r="AE17" s="191"/>
      <c r="AF17" s="138"/>
      <c r="AG17" s="186"/>
      <c r="AH17" s="203"/>
      <c r="AI17" s="169"/>
      <c r="AJ17" s="220"/>
      <c r="AK17" s="212"/>
      <c r="AL17" s="172"/>
      <c r="AM17" s="196"/>
      <c r="AN17" s="179"/>
      <c r="AO17" s="206"/>
      <c r="AP17" s="74"/>
      <c r="AQ17" s="178"/>
      <c r="AR17" s="178"/>
      <c r="AS17" s="74"/>
      <c r="AT17" s="178"/>
      <c r="AU17" s="178"/>
      <c r="AV17" s="74"/>
      <c r="AW17" s="298"/>
    </row>
    <row r="18" spans="1:49" ht="14.25" customHeight="1" x14ac:dyDescent="0.2">
      <c r="A18" s="236"/>
      <c r="B18" s="209">
        <f t="shared" si="1"/>
        <v>1</v>
      </c>
      <c r="C18" s="154">
        <f>D18</f>
        <v>43105</v>
      </c>
      <c r="D18" s="241">
        <f>D15+1</f>
        <v>43105</v>
      </c>
      <c r="E18" s="157" t="str">
        <f t="shared" si="4"/>
        <v>Nuit</v>
      </c>
      <c r="F18" s="76"/>
      <c r="G18" s="73"/>
      <c r="H18" s="74"/>
      <c r="I18" s="73"/>
      <c r="J18" s="74"/>
      <c r="K18" s="73"/>
      <c r="L18" s="74"/>
      <c r="M18" s="73"/>
      <c r="N18" s="74"/>
      <c r="O18" s="308" t="str">
        <f t="shared" si="3"/>
        <v/>
      </c>
      <c r="P18" s="306" t="str">
        <f t="shared" si="2"/>
        <v/>
      </c>
      <c r="Q18" s="73"/>
      <c r="R18" s="293"/>
      <c r="S18" s="75"/>
      <c r="T18" s="223"/>
      <c r="U18" s="145"/>
      <c r="V18" s="146"/>
      <c r="W18" s="146"/>
      <c r="X18" s="74"/>
      <c r="Y18" s="131"/>
      <c r="Z18" s="74"/>
      <c r="AA18" s="73"/>
      <c r="AB18" s="74"/>
      <c r="AC18" s="186"/>
      <c r="AD18" s="169"/>
      <c r="AE18" s="191"/>
      <c r="AF18" s="138"/>
      <c r="AG18" s="186"/>
      <c r="AH18" s="203"/>
      <c r="AI18" s="169"/>
      <c r="AJ18" s="211"/>
      <c r="AK18" s="219"/>
      <c r="AL18" s="172"/>
      <c r="AM18" s="196"/>
      <c r="AN18" s="179"/>
      <c r="AO18" s="206"/>
      <c r="AP18" s="74"/>
      <c r="AQ18" s="178"/>
      <c r="AR18" s="178"/>
      <c r="AS18" s="74"/>
      <c r="AT18" s="178"/>
      <c r="AU18" s="178"/>
      <c r="AV18" s="74"/>
      <c r="AW18" s="298"/>
    </row>
    <row r="19" spans="1:49" ht="14.25" customHeight="1" x14ac:dyDescent="0.2">
      <c r="A19" s="236"/>
      <c r="B19" s="209">
        <f t="shared" si="1"/>
        <v>1</v>
      </c>
      <c r="C19" s="154">
        <f>D18</f>
        <v>43105</v>
      </c>
      <c r="D19" s="239"/>
      <c r="E19" s="157" t="str">
        <f t="shared" si="4"/>
        <v>Matin</v>
      </c>
      <c r="F19" s="76" t="s">
        <v>84</v>
      </c>
      <c r="G19" s="73">
        <v>32</v>
      </c>
      <c r="H19" s="74">
        <v>50</v>
      </c>
      <c r="I19" s="73">
        <v>16</v>
      </c>
      <c r="J19" s="74">
        <v>46</v>
      </c>
      <c r="K19" s="73">
        <v>0</v>
      </c>
      <c r="L19" s="74">
        <v>0</v>
      </c>
      <c r="M19" s="73">
        <v>0</v>
      </c>
      <c r="N19" s="74">
        <v>0</v>
      </c>
      <c r="O19" s="308">
        <f t="shared" si="3"/>
        <v>48</v>
      </c>
      <c r="P19" s="306">
        <f t="shared" si="2"/>
        <v>96</v>
      </c>
      <c r="Q19" s="73">
        <v>0</v>
      </c>
      <c r="R19" s="294">
        <v>0</v>
      </c>
      <c r="S19" s="88">
        <v>0</v>
      </c>
      <c r="T19" s="224"/>
      <c r="U19" s="147" t="s">
        <v>96</v>
      </c>
      <c r="V19" s="148" t="s">
        <v>96</v>
      </c>
      <c r="W19" s="148" t="s">
        <v>96</v>
      </c>
      <c r="X19" s="128">
        <v>12.5</v>
      </c>
      <c r="Y19" s="132">
        <v>40</v>
      </c>
      <c r="Z19" s="128" t="s">
        <v>71</v>
      </c>
      <c r="AA19" s="126">
        <v>1.5</v>
      </c>
      <c r="AB19" s="128" t="s">
        <v>105</v>
      </c>
      <c r="AC19" s="186"/>
      <c r="AD19" s="169"/>
      <c r="AE19" s="191">
        <v>11</v>
      </c>
      <c r="AF19" s="138"/>
      <c r="AG19" s="186">
        <v>11</v>
      </c>
      <c r="AH19" s="203">
        <v>7</v>
      </c>
      <c r="AI19" s="169"/>
      <c r="AJ19" s="220"/>
      <c r="AK19" s="219"/>
      <c r="AL19" s="172"/>
      <c r="AM19" s="196"/>
      <c r="AN19" s="179"/>
      <c r="AO19" s="206"/>
      <c r="AP19" s="74"/>
      <c r="AQ19" s="178"/>
      <c r="AR19" s="178"/>
      <c r="AS19" s="74"/>
      <c r="AT19" s="178"/>
      <c r="AU19" s="178"/>
      <c r="AV19" s="74"/>
      <c r="AW19" s="298"/>
    </row>
    <row r="20" spans="1:49" ht="14.25" customHeight="1" x14ac:dyDescent="0.2">
      <c r="A20" s="236"/>
      <c r="B20" s="209">
        <f t="shared" si="1"/>
        <v>1</v>
      </c>
      <c r="C20" s="154">
        <f>D18</f>
        <v>43105</v>
      </c>
      <c r="D20" s="240"/>
      <c r="E20" s="157" t="str">
        <f t="shared" si="4"/>
        <v>Après-midi</v>
      </c>
      <c r="F20" s="76"/>
      <c r="G20" s="73"/>
      <c r="H20" s="74"/>
      <c r="I20" s="73"/>
      <c r="J20" s="74"/>
      <c r="K20" s="73"/>
      <c r="L20" s="74"/>
      <c r="M20" s="73"/>
      <c r="N20" s="74"/>
      <c r="O20" s="308" t="str">
        <f t="shared" si="3"/>
        <v/>
      </c>
      <c r="P20" s="306" t="str">
        <f t="shared" si="2"/>
        <v/>
      </c>
      <c r="Q20" s="73"/>
      <c r="R20" s="293"/>
      <c r="S20" s="75"/>
      <c r="T20" s="223"/>
      <c r="U20" s="145"/>
      <c r="V20" s="146"/>
      <c r="W20" s="146"/>
      <c r="X20" s="74"/>
      <c r="Y20" s="131"/>
      <c r="Z20" s="74"/>
      <c r="AA20" s="73"/>
      <c r="AB20" s="74"/>
      <c r="AC20" s="186"/>
      <c r="AD20" s="169"/>
      <c r="AE20" s="191"/>
      <c r="AF20" s="138"/>
      <c r="AG20" s="186"/>
      <c r="AH20" s="203"/>
      <c r="AI20" s="169"/>
      <c r="AJ20" s="211"/>
      <c r="AK20" s="212"/>
      <c r="AL20" s="172"/>
      <c r="AM20" s="196"/>
      <c r="AN20" s="179"/>
      <c r="AO20" s="206"/>
      <c r="AP20" s="74"/>
      <c r="AQ20" s="178"/>
      <c r="AR20" s="178"/>
      <c r="AS20" s="74"/>
      <c r="AT20" s="178"/>
      <c r="AU20" s="178"/>
      <c r="AV20" s="74"/>
      <c r="AW20" s="298"/>
    </row>
    <row r="21" spans="1:49" ht="14.25" customHeight="1" x14ac:dyDescent="0.2">
      <c r="A21" s="236"/>
      <c r="B21" s="209">
        <f t="shared" si="1"/>
        <v>1</v>
      </c>
      <c r="C21" s="154">
        <f>D21</f>
        <v>43106</v>
      </c>
      <c r="D21" s="241">
        <f>D18+1</f>
        <v>43106</v>
      </c>
      <c r="E21" s="157" t="str">
        <f t="shared" si="4"/>
        <v>Nuit</v>
      </c>
      <c r="F21" s="76"/>
      <c r="G21" s="73"/>
      <c r="H21" s="74"/>
      <c r="I21" s="73"/>
      <c r="J21" s="74"/>
      <c r="K21" s="73"/>
      <c r="L21" s="74"/>
      <c r="M21" s="73"/>
      <c r="N21" s="74"/>
      <c r="O21" s="308" t="str">
        <f t="shared" si="3"/>
        <v/>
      </c>
      <c r="P21" s="306" t="str">
        <f t="shared" si="2"/>
        <v/>
      </c>
      <c r="Q21" s="73"/>
      <c r="R21" s="293"/>
      <c r="S21" s="75"/>
      <c r="T21" s="223"/>
      <c r="U21" s="145"/>
      <c r="V21" s="146"/>
      <c r="W21" s="146"/>
      <c r="X21" s="74"/>
      <c r="Y21" s="131"/>
      <c r="Z21" s="74"/>
      <c r="AA21" s="73"/>
      <c r="AB21" s="74"/>
      <c r="AC21" s="186"/>
      <c r="AD21" s="169"/>
      <c r="AE21" s="191"/>
      <c r="AF21" s="138"/>
      <c r="AG21" s="186"/>
      <c r="AH21" s="203"/>
      <c r="AI21" s="169"/>
      <c r="AJ21" s="211"/>
      <c r="AK21" s="212"/>
      <c r="AL21" s="172"/>
      <c r="AM21" s="196"/>
      <c r="AN21" s="179"/>
      <c r="AO21" s="206"/>
      <c r="AP21" s="74"/>
      <c r="AQ21" s="178"/>
      <c r="AR21" s="178"/>
      <c r="AS21" s="74"/>
      <c r="AT21" s="178"/>
      <c r="AU21" s="178"/>
      <c r="AV21" s="74"/>
      <c r="AW21" s="298"/>
    </row>
    <row r="22" spans="1:49" ht="14.25" customHeight="1" x14ac:dyDescent="0.2">
      <c r="A22" s="236"/>
      <c r="B22" s="209">
        <f t="shared" si="1"/>
        <v>1</v>
      </c>
      <c r="C22" s="154">
        <f>D21</f>
        <v>43106</v>
      </c>
      <c r="D22" s="239"/>
      <c r="E22" s="157" t="str">
        <f t="shared" si="4"/>
        <v>Matin</v>
      </c>
      <c r="F22" s="72"/>
      <c r="G22" s="84"/>
      <c r="H22" s="85"/>
      <c r="I22" s="84"/>
      <c r="J22" s="85"/>
      <c r="K22" s="84"/>
      <c r="L22" s="85"/>
      <c r="M22" s="84"/>
      <c r="N22" s="85"/>
      <c r="O22" s="308" t="str">
        <f t="shared" si="3"/>
        <v/>
      </c>
      <c r="P22" s="306" t="str">
        <f t="shared" si="2"/>
        <v/>
      </c>
      <c r="Q22" s="73"/>
      <c r="R22" s="293"/>
      <c r="S22" s="75"/>
      <c r="T22" s="223"/>
      <c r="U22" s="145"/>
      <c r="V22" s="146"/>
      <c r="W22" s="146"/>
      <c r="X22" s="74"/>
      <c r="Y22" s="131"/>
      <c r="Z22" s="74"/>
      <c r="AA22" s="73"/>
      <c r="AB22" s="74"/>
      <c r="AC22" s="186"/>
      <c r="AD22" s="169"/>
      <c r="AE22" s="191"/>
      <c r="AF22" s="138"/>
      <c r="AG22" s="186"/>
      <c r="AH22" s="203"/>
      <c r="AI22" s="169"/>
      <c r="AJ22" s="211"/>
      <c r="AK22" s="212"/>
      <c r="AL22" s="172"/>
      <c r="AM22" s="196"/>
      <c r="AN22" s="179"/>
      <c r="AO22" s="206"/>
      <c r="AP22" s="74"/>
      <c r="AQ22" s="178"/>
      <c r="AR22" s="178"/>
      <c r="AS22" s="74"/>
      <c r="AT22" s="178"/>
      <c r="AU22" s="178"/>
      <c r="AV22" s="74"/>
      <c r="AW22" s="298"/>
    </row>
    <row r="23" spans="1:49" ht="14.25" customHeight="1" thickBot="1" x14ac:dyDescent="0.25">
      <c r="A23" s="237"/>
      <c r="B23" s="209">
        <f t="shared" si="1"/>
        <v>1</v>
      </c>
      <c r="C23" s="154">
        <f>D21</f>
        <v>43106</v>
      </c>
      <c r="D23" s="242"/>
      <c r="E23" s="158" t="str">
        <f t="shared" si="4"/>
        <v>Après-midi</v>
      </c>
      <c r="F23" s="78"/>
      <c r="G23" s="79"/>
      <c r="H23" s="80"/>
      <c r="I23" s="79"/>
      <c r="J23" s="80"/>
      <c r="K23" s="79"/>
      <c r="L23" s="80"/>
      <c r="M23" s="79"/>
      <c r="N23" s="80"/>
      <c r="O23" s="309" t="str">
        <f t="shared" si="3"/>
        <v/>
      </c>
      <c r="P23" s="310" t="str">
        <f t="shared" si="2"/>
        <v/>
      </c>
      <c r="Q23" s="79"/>
      <c r="R23" s="295"/>
      <c r="S23" s="81"/>
      <c r="T23" s="225"/>
      <c r="U23" s="149"/>
      <c r="V23" s="150"/>
      <c r="W23" s="150"/>
      <c r="X23" s="80"/>
      <c r="Y23" s="133"/>
      <c r="Z23" s="80"/>
      <c r="AA23" s="79"/>
      <c r="AB23" s="80"/>
      <c r="AC23" s="187"/>
      <c r="AD23" s="170"/>
      <c r="AE23" s="192"/>
      <c r="AF23" s="139"/>
      <c r="AG23" s="187"/>
      <c r="AH23" s="204"/>
      <c r="AI23" s="170"/>
      <c r="AJ23" s="213"/>
      <c r="AK23" s="214"/>
      <c r="AL23" s="173"/>
      <c r="AM23" s="197"/>
      <c r="AN23" s="198"/>
      <c r="AO23" s="207"/>
      <c r="AP23" s="80"/>
      <c r="AQ23" s="180"/>
      <c r="AR23" s="180"/>
      <c r="AS23" s="80"/>
      <c r="AT23" s="180"/>
      <c r="AU23" s="180"/>
      <c r="AV23" s="80"/>
      <c r="AW23" s="299"/>
    </row>
    <row r="24" spans="1:49" s="107" customFormat="1" ht="14.25" customHeight="1" thickBot="1" x14ac:dyDescent="0.25">
      <c r="B24" s="209">
        <f t="shared" si="1"/>
        <v>0</v>
      </c>
      <c r="C24" s="155"/>
      <c r="D24" s="108"/>
      <c r="E24" s="109"/>
      <c r="F24" s="119" t="s">
        <v>103</v>
      </c>
      <c r="G24" s="111">
        <f t="shared" ref="G24:S24" si="5">SUM(G12:G23)</f>
        <v>35</v>
      </c>
      <c r="H24" s="112">
        <f t="shared" si="5"/>
        <v>53</v>
      </c>
      <c r="I24" s="111">
        <f t="shared" si="5"/>
        <v>40</v>
      </c>
      <c r="J24" s="112">
        <f t="shared" si="5"/>
        <v>99</v>
      </c>
      <c r="K24" s="111">
        <f t="shared" si="5"/>
        <v>1</v>
      </c>
      <c r="L24" s="112">
        <f t="shared" si="5"/>
        <v>3</v>
      </c>
      <c r="M24" s="111">
        <f t="shared" si="5"/>
        <v>0</v>
      </c>
      <c r="N24" s="112">
        <f t="shared" si="5"/>
        <v>0</v>
      </c>
      <c r="O24" s="311">
        <f t="shared" si="5"/>
        <v>76</v>
      </c>
      <c r="P24" s="312">
        <f t="shared" si="5"/>
        <v>155</v>
      </c>
      <c r="Q24" s="111">
        <f t="shared" si="5"/>
        <v>0</v>
      </c>
      <c r="R24" s="112">
        <f t="shared" si="5"/>
        <v>0</v>
      </c>
      <c r="S24" s="112">
        <f t="shared" si="5"/>
        <v>12</v>
      </c>
      <c r="T24" s="221"/>
      <c r="U24" s="110"/>
      <c r="V24" s="110"/>
      <c r="W24" s="121" t="s">
        <v>104</v>
      </c>
      <c r="X24" s="152">
        <f>IFERROR(AVERAGE(X6:X23),0)</f>
        <v>13.05</v>
      </c>
      <c r="Y24" s="123">
        <f>IFERROR(AVERAGE(Y6:Y23),"-")</f>
        <v>20</v>
      </c>
      <c r="Z24" s="111"/>
      <c r="AA24" s="121">
        <f>IFERROR(AVERAGE(AA6:AA23),0)</f>
        <v>1.5</v>
      </c>
      <c r="AB24" s="122"/>
      <c r="AC24" s="188" t="str">
        <f>IFERROR(AVERAGE(AC6:AC23),"-")</f>
        <v>-</v>
      </c>
      <c r="AD24" s="112"/>
      <c r="AE24" s="193">
        <f>IFERROR(AVERAGE(AE6:AE23),"-")</f>
        <v>11</v>
      </c>
      <c r="AF24" s="121"/>
      <c r="AG24" s="188">
        <f>IFERROR(AVERAGE(AG6:AG23),"-")</f>
        <v>11</v>
      </c>
      <c r="AH24" s="201">
        <f t="shared" ref="AH24:AK24" si="6">IFERROR(AVERAGE(AH6:AH23),0)</f>
        <v>7</v>
      </c>
      <c r="AI24" s="112"/>
      <c r="AJ24" s="210">
        <f t="shared" si="6"/>
        <v>0</v>
      </c>
      <c r="AK24" s="215">
        <f t="shared" si="6"/>
        <v>0</v>
      </c>
      <c r="AL24" s="174"/>
      <c r="AM24" s="181"/>
      <c r="AN24" s="181"/>
      <c r="AO24" s="181"/>
      <c r="AP24" s="110"/>
      <c r="AQ24" s="181"/>
      <c r="AR24" s="181"/>
      <c r="AS24" s="110"/>
      <c r="AT24" s="181"/>
      <c r="AU24" s="181"/>
      <c r="AV24" s="110"/>
      <c r="AW24" s="110"/>
    </row>
    <row r="25" spans="1:49" ht="14.25" customHeight="1" thickBot="1" x14ac:dyDescent="0.25">
      <c r="B25" s="209">
        <f t="shared" si="1"/>
        <v>0</v>
      </c>
      <c r="E25" s="106"/>
      <c r="O25" s="313"/>
      <c r="P25" s="313"/>
      <c r="T25" s="222"/>
      <c r="Y25" s="114"/>
      <c r="AJ25" s="216"/>
      <c r="AK25" s="216"/>
    </row>
    <row r="26" spans="1:49" ht="14.25" customHeight="1" x14ac:dyDescent="0.2">
      <c r="A26" s="235">
        <f>A6+1</f>
        <v>2</v>
      </c>
      <c r="B26" s="209">
        <f t="shared" si="1"/>
        <v>2</v>
      </c>
      <c r="C26" s="154">
        <f>D26</f>
        <v>43108</v>
      </c>
      <c r="D26" s="238">
        <f>D21+2</f>
        <v>43108</v>
      </c>
      <c r="E26" s="151" t="s">
        <v>17</v>
      </c>
      <c r="F26" s="68"/>
      <c r="G26" s="69"/>
      <c r="H26" s="70"/>
      <c r="I26" s="69"/>
      <c r="J26" s="70"/>
      <c r="K26" s="69"/>
      <c r="L26" s="70"/>
      <c r="M26" s="69"/>
      <c r="N26" s="70"/>
      <c r="O26" s="303" t="str">
        <f>IF(G26+I26+K26+M26=0,"",G26+I26+K26+M26)</f>
        <v/>
      </c>
      <c r="P26" s="304" t="str">
        <f>IF(H26+J26+L26+N26=0,"",H26+J26+L26+N26)</f>
        <v/>
      </c>
      <c r="Q26" s="69"/>
      <c r="R26" s="292"/>
      <c r="S26" s="71"/>
      <c r="T26" s="226"/>
      <c r="U26" s="300"/>
      <c r="V26" s="301"/>
      <c r="W26" s="301"/>
      <c r="X26" s="70"/>
      <c r="Y26" s="130"/>
      <c r="Z26" s="70"/>
      <c r="AA26" s="69"/>
      <c r="AB26" s="70"/>
      <c r="AC26" s="190"/>
      <c r="AD26" s="171"/>
      <c r="AE26" s="194"/>
      <c r="AF26" s="141"/>
      <c r="AG26" s="190"/>
      <c r="AH26" s="205"/>
      <c r="AI26" s="171"/>
      <c r="AJ26" s="217"/>
      <c r="AK26" s="218"/>
      <c r="AL26" s="175"/>
      <c r="AM26" s="199"/>
      <c r="AN26" s="200"/>
      <c r="AO26" s="208"/>
      <c r="AP26" s="70"/>
      <c r="AQ26" s="183"/>
      <c r="AR26" s="183"/>
      <c r="AS26" s="70"/>
      <c r="AT26" s="183"/>
      <c r="AU26" s="183"/>
      <c r="AV26" s="70"/>
      <c r="AW26" s="302"/>
    </row>
    <row r="27" spans="1:49" ht="14.25" customHeight="1" x14ac:dyDescent="0.2">
      <c r="A27" s="236"/>
      <c r="B27" s="209">
        <f t="shared" si="1"/>
        <v>2</v>
      </c>
      <c r="C27" s="154">
        <f>D26</f>
        <v>43108</v>
      </c>
      <c r="D27" s="239"/>
      <c r="E27" s="156" t="s">
        <v>16</v>
      </c>
      <c r="F27" s="72" t="s">
        <v>64</v>
      </c>
      <c r="G27" s="84">
        <v>2</v>
      </c>
      <c r="H27" s="85">
        <v>2</v>
      </c>
      <c r="I27" s="84">
        <v>9</v>
      </c>
      <c r="J27" s="85">
        <v>25</v>
      </c>
      <c r="K27" s="84">
        <v>0</v>
      </c>
      <c r="L27" s="85">
        <v>0</v>
      </c>
      <c r="M27" s="84">
        <v>2</v>
      </c>
      <c r="N27" s="85">
        <v>6</v>
      </c>
      <c r="O27" s="305">
        <f t="shared" ref="O27:O43" si="7">IF(G27+I27+K27+M27=0,"",G27+I27+K27+M27)</f>
        <v>13</v>
      </c>
      <c r="P27" s="306">
        <f t="shared" ref="P27:P43" si="8">IF(H27+J27+L27+N27=0,"",H27+J27+L27+N27)</f>
        <v>33</v>
      </c>
      <c r="Q27" s="73">
        <v>0</v>
      </c>
      <c r="R27" s="293">
        <v>0</v>
      </c>
      <c r="S27" s="75"/>
      <c r="T27" s="223"/>
      <c r="U27" s="145"/>
      <c r="V27" s="146"/>
      <c r="W27" s="146"/>
      <c r="X27" s="74"/>
      <c r="Y27" s="131">
        <v>38</v>
      </c>
      <c r="Z27" s="74" t="s">
        <v>71</v>
      </c>
      <c r="AA27" s="73">
        <v>1.5</v>
      </c>
      <c r="AB27" s="74"/>
      <c r="AC27" s="186"/>
      <c r="AD27" s="169"/>
      <c r="AE27" s="191"/>
      <c r="AF27" s="138"/>
      <c r="AG27" s="186"/>
      <c r="AH27" s="203"/>
      <c r="AI27" s="169"/>
      <c r="AJ27" s="211"/>
      <c r="AK27" s="212"/>
      <c r="AL27" s="172"/>
      <c r="AM27" s="196"/>
      <c r="AN27" s="179"/>
      <c r="AO27" s="206"/>
      <c r="AP27" s="74"/>
      <c r="AQ27" s="178"/>
      <c r="AR27" s="178"/>
      <c r="AS27" s="74"/>
      <c r="AT27" s="178"/>
      <c r="AU27" s="178"/>
      <c r="AV27" s="74"/>
      <c r="AW27" s="298"/>
    </row>
    <row r="28" spans="1:49" ht="14.25" customHeight="1" x14ac:dyDescent="0.2">
      <c r="A28" s="236"/>
      <c r="B28" s="209">
        <f t="shared" si="1"/>
        <v>2</v>
      </c>
      <c r="C28" s="154">
        <f>D26</f>
        <v>43108</v>
      </c>
      <c r="D28" s="240"/>
      <c r="E28" s="156" t="s">
        <v>18</v>
      </c>
      <c r="F28" s="76" t="s">
        <v>60</v>
      </c>
      <c r="G28" s="73">
        <v>0</v>
      </c>
      <c r="H28" s="74">
        <v>0</v>
      </c>
      <c r="I28" s="73">
        <v>30</v>
      </c>
      <c r="J28" s="74">
        <v>100</v>
      </c>
      <c r="K28" s="73">
        <v>0</v>
      </c>
      <c r="L28" s="74">
        <v>0</v>
      </c>
      <c r="M28" s="73">
        <v>0</v>
      </c>
      <c r="N28" s="74">
        <v>0</v>
      </c>
      <c r="O28" s="307">
        <f t="shared" si="7"/>
        <v>30</v>
      </c>
      <c r="P28" s="306">
        <f t="shared" si="8"/>
        <v>100</v>
      </c>
      <c r="Q28" s="73">
        <v>0</v>
      </c>
      <c r="R28" s="293">
        <v>0</v>
      </c>
      <c r="S28" s="75"/>
      <c r="T28" s="223"/>
      <c r="U28" s="145" t="s">
        <v>96</v>
      </c>
      <c r="V28" s="146" t="s">
        <v>96</v>
      </c>
      <c r="W28" s="146" t="s">
        <v>96</v>
      </c>
      <c r="X28" s="74">
        <v>13.6</v>
      </c>
      <c r="Y28" s="131">
        <v>40</v>
      </c>
      <c r="Z28" s="74" t="s">
        <v>71</v>
      </c>
      <c r="AA28" s="73">
        <v>1.5</v>
      </c>
      <c r="AB28" s="74"/>
      <c r="AC28" s="186"/>
      <c r="AD28" s="169"/>
      <c r="AE28" s="191"/>
      <c r="AF28" s="138"/>
      <c r="AG28" s="186"/>
      <c r="AH28" s="203"/>
      <c r="AI28" s="169"/>
      <c r="AJ28" s="211"/>
      <c r="AK28" s="212"/>
      <c r="AL28" s="172"/>
      <c r="AM28" s="196"/>
      <c r="AN28" s="179"/>
      <c r="AO28" s="206"/>
      <c r="AP28" s="74" t="s">
        <v>96</v>
      </c>
      <c r="AQ28" s="178"/>
      <c r="AR28" s="178"/>
      <c r="AS28" s="74"/>
      <c r="AT28" s="178"/>
      <c r="AU28" s="178"/>
      <c r="AV28" s="74"/>
      <c r="AW28" s="298"/>
    </row>
    <row r="29" spans="1:49" ht="14.25" customHeight="1" x14ac:dyDescent="0.2">
      <c r="A29" s="236"/>
      <c r="B29" s="209">
        <f t="shared" si="1"/>
        <v>2</v>
      </c>
      <c r="C29" s="154">
        <f>D29</f>
        <v>43109</v>
      </c>
      <c r="D29" s="241">
        <f>D26+1</f>
        <v>43109</v>
      </c>
      <c r="E29" s="157" t="str">
        <f>$E$6</f>
        <v>Nuit</v>
      </c>
      <c r="F29" s="77"/>
      <c r="G29" s="86"/>
      <c r="H29" s="87"/>
      <c r="I29" s="86"/>
      <c r="J29" s="87"/>
      <c r="K29" s="86"/>
      <c r="L29" s="87"/>
      <c r="M29" s="86"/>
      <c r="N29" s="87"/>
      <c r="O29" s="308" t="str">
        <f t="shared" si="7"/>
        <v/>
      </c>
      <c r="P29" s="306" t="str">
        <f t="shared" si="8"/>
        <v/>
      </c>
      <c r="Q29" s="73"/>
      <c r="R29" s="293"/>
      <c r="S29" s="75"/>
      <c r="T29" s="223"/>
      <c r="U29" s="145"/>
      <c r="V29" s="146"/>
      <c r="W29" s="146"/>
      <c r="X29" s="74"/>
      <c r="Y29" s="131"/>
      <c r="Z29" s="74"/>
      <c r="AA29" s="73"/>
      <c r="AB29" s="74"/>
      <c r="AC29" s="186"/>
      <c r="AD29" s="169"/>
      <c r="AE29" s="191"/>
      <c r="AF29" s="138"/>
      <c r="AG29" s="186"/>
      <c r="AH29" s="203"/>
      <c r="AI29" s="169"/>
      <c r="AJ29" s="211"/>
      <c r="AK29" s="212"/>
      <c r="AL29" s="172"/>
      <c r="AM29" s="196"/>
      <c r="AN29" s="179"/>
      <c r="AO29" s="206"/>
      <c r="AP29" s="74"/>
      <c r="AQ29" s="178"/>
      <c r="AR29" s="178"/>
      <c r="AS29" s="74"/>
      <c r="AT29" s="178"/>
      <c r="AU29" s="178"/>
      <c r="AV29" s="74"/>
      <c r="AW29" s="298"/>
    </row>
    <row r="30" spans="1:49" ht="14.25" customHeight="1" x14ac:dyDescent="0.2">
      <c r="A30" s="236"/>
      <c r="B30" s="209">
        <f t="shared" si="1"/>
        <v>2</v>
      </c>
      <c r="C30" s="154">
        <f>D29</f>
        <v>43109</v>
      </c>
      <c r="D30" s="239"/>
      <c r="E30" s="157" t="str">
        <f>$E$7</f>
        <v>Matin</v>
      </c>
      <c r="F30" s="76" t="s">
        <v>64</v>
      </c>
      <c r="G30" s="73">
        <v>21</v>
      </c>
      <c r="H30" s="74">
        <v>30</v>
      </c>
      <c r="I30" s="73">
        <v>0</v>
      </c>
      <c r="J30" s="74">
        <v>0</v>
      </c>
      <c r="K30" s="73">
        <v>0</v>
      </c>
      <c r="L30" s="74">
        <v>0</v>
      </c>
      <c r="M30" s="73">
        <v>5</v>
      </c>
      <c r="N30" s="74">
        <v>7</v>
      </c>
      <c r="O30" s="308">
        <f t="shared" si="7"/>
        <v>26</v>
      </c>
      <c r="P30" s="306">
        <f t="shared" si="8"/>
        <v>37</v>
      </c>
      <c r="Q30" s="73">
        <v>0</v>
      </c>
      <c r="R30" s="293">
        <v>0</v>
      </c>
      <c r="S30" s="75"/>
      <c r="T30" s="223"/>
      <c r="U30" s="145"/>
      <c r="V30" s="146"/>
      <c r="W30" s="146"/>
      <c r="X30" s="74"/>
      <c r="Y30" s="131">
        <v>40</v>
      </c>
      <c r="Z30" s="74" t="s">
        <v>71</v>
      </c>
      <c r="AA30" s="73">
        <v>1.5</v>
      </c>
      <c r="AB30" s="74"/>
      <c r="AC30" s="186"/>
      <c r="AD30" s="169"/>
      <c r="AE30" s="191"/>
      <c r="AF30" s="138"/>
      <c r="AG30" s="186"/>
      <c r="AH30" s="203"/>
      <c r="AI30" s="169"/>
      <c r="AJ30" s="211"/>
      <c r="AK30" s="212"/>
      <c r="AL30" s="172"/>
      <c r="AM30" s="196"/>
      <c r="AN30" s="179"/>
      <c r="AO30" s="206"/>
      <c r="AP30" s="74"/>
      <c r="AQ30" s="178"/>
      <c r="AR30" s="178"/>
      <c r="AS30" s="74"/>
      <c r="AT30" s="178"/>
      <c r="AU30" s="178"/>
      <c r="AV30" s="74"/>
      <c r="AW30" s="298"/>
    </row>
    <row r="31" spans="1:49" ht="14.25" customHeight="1" x14ac:dyDescent="0.2">
      <c r="A31" s="236"/>
      <c r="B31" s="209">
        <f t="shared" si="1"/>
        <v>2</v>
      </c>
      <c r="C31" s="154">
        <f>D29</f>
        <v>43109</v>
      </c>
      <c r="D31" s="240"/>
      <c r="E31" s="157" t="str">
        <f>$E$8</f>
        <v>Après-midi</v>
      </c>
      <c r="F31" s="76" t="s">
        <v>60</v>
      </c>
      <c r="G31" s="73">
        <v>45</v>
      </c>
      <c r="H31" s="74">
        <v>86</v>
      </c>
      <c r="I31" s="73">
        <v>10</v>
      </c>
      <c r="J31" s="74">
        <v>10</v>
      </c>
      <c r="K31" s="73">
        <v>0</v>
      </c>
      <c r="L31" s="74">
        <v>0</v>
      </c>
      <c r="M31" s="73">
        <v>0</v>
      </c>
      <c r="N31" s="74">
        <v>0</v>
      </c>
      <c r="O31" s="308">
        <f t="shared" si="7"/>
        <v>55</v>
      </c>
      <c r="P31" s="306">
        <f t="shared" si="8"/>
        <v>96</v>
      </c>
      <c r="Q31" s="73">
        <v>0</v>
      </c>
      <c r="R31" s="293">
        <v>0</v>
      </c>
      <c r="S31" s="75"/>
      <c r="T31" s="223"/>
      <c r="U31" s="145" t="s">
        <v>96</v>
      </c>
      <c r="V31" s="146" t="s">
        <v>96</v>
      </c>
      <c r="W31" s="146" t="s">
        <v>96</v>
      </c>
      <c r="X31" s="74">
        <v>10.3</v>
      </c>
      <c r="Y31" s="131">
        <v>42</v>
      </c>
      <c r="Z31" s="74" t="s">
        <v>71</v>
      </c>
      <c r="AA31" s="73">
        <v>1.5</v>
      </c>
      <c r="AB31" s="74"/>
      <c r="AC31" s="186"/>
      <c r="AD31" s="169"/>
      <c r="AE31" s="191"/>
      <c r="AF31" s="138"/>
      <c r="AG31" s="186"/>
      <c r="AH31" s="203"/>
      <c r="AI31" s="169"/>
      <c r="AJ31" s="211"/>
      <c r="AK31" s="212"/>
      <c r="AL31" s="172"/>
      <c r="AM31" s="196"/>
      <c r="AN31" s="179"/>
      <c r="AO31" s="206"/>
      <c r="AP31" s="74"/>
      <c r="AQ31" s="178"/>
      <c r="AR31" s="178"/>
      <c r="AS31" s="74"/>
      <c r="AT31" s="178"/>
      <c r="AU31" s="178"/>
      <c r="AV31" s="74"/>
      <c r="AW31" s="298"/>
    </row>
    <row r="32" spans="1:49" ht="14.25" customHeight="1" x14ac:dyDescent="0.2">
      <c r="A32" s="236"/>
      <c r="B32" s="209">
        <f t="shared" si="1"/>
        <v>2</v>
      </c>
      <c r="C32" s="154">
        <f>D32</f>
        <v>43110</v>
      </c>
      <c r="D32" s="241">
        <f>D29+1</f>
        <v>43110</v>
      </c>
      <c r="E32" s="157" t="str">
        <f t="shared" ref="E32:E43" si="9">E29</f>
        <v>Nuit</v>
      </c>
      <c r="F32" s="76"/>
      <c r="G32" s="73"/>
      <c r="H32" s="74"/>
      <c r="I32" s="73"/>
      <c r="J32" s="74"/>
      <c r="K32" s="73"/>
      <c r="L32" s="74"/>
      <c r="M32" s="73"/>
      <c r="N32" s="74"/>
      <c r="O32" s="308" t="str">
        <f t="shared" si="7"/>
        <v/>
      </c>
      <c r="P32" s="306" t="str">
        <f t="shared" si="8"/>
        <v/>
      </c>
      <c r="Q32" s="73"/>
      <c r="R32" s="293"/>
      <c r="S32" s="75"/>
      <c r="T32" s="223"/>
      <c r="U32" s="145"/>
      <c r="V32" s="146"/>
      <c r="W32" s="146"/>
      <c r="X32" s="74"/>
      <c r="Y32" s="131"/>
      <c r="Z32" s="74"/>
      <c r="AA32" s="73"/>
      <c r="AB32" s="74"/>
      <c r="AC32" s="186"/>
      <c r="AD32" s="169"/>
      <c r="AE32" s="191"/>
      <c r="AF32" s="138"/>
      <c r="AG32" s="186"/>
      <c r="AH32" s="203"/>
      <c r="AI32" s="169"/>
      <c r="AJ32" s="211"/>
      <c r="AK32" s="212"/>
      <c r="AL32" s="172"/>
      <c r="AM32" s="196"/>
      <c r="AN32" s="179"/>
      <c r="AO32" s="206"/>
      <c r="AP32" s="74"/>
      <c r="AQ32" s="178"/>
      <c r="AR32" s="178"/>
      <c r="AS32" s="74"/>
      <c r="AT32" s="178"/>
      <c r="AU32" s="178"/>
      <c r="AV32" s="74"/>
      <c r="AW32" s="298"/>
    </row>
    <row r="33" spans="1:49" ht="14.25" customHeight="1" x14ac:dyDescent="0.2">
      <c r="A33" s="236"/>
      <c r="B33" s="209">
        <f t="shared" si="1"/>
        <v>2</v>
      </c>
      <c r="C33" s="154">
        <f>D32</f>
        <v>43110</v>
      </c>
      <c r="D33" s="239"/>
      <c r="E33" s="157" t="str">
        <f t="shared" si="9"/>
        <v>Matin</v>
      </c>
      <c r="F33" s="76" t="s">
        <v>91</v>
      </c>
      <c r="G33" s="73">
        <v>0</v>
      </c>
      <c r="H33" s="74">
        <v>0</v>
      </c>
      <c r="I33" s="73">
        <v>0</v>
      </c>
      <c r="J33" s="74">
        <v>0</v>
      </c>
      <c r="K33" s="73">
        <v>0</v>
      </c>
      <c r="L33" s="74">
        <v>0</v>
      </c>
      <c r="M33" s="73">
        <v>10</v>
      </c>
      <c r="N33" s="74">
        <v>36</v>
      </c>
      <c r="O33" s="308">
        <f t="shared" si="7"/>
        <v>10</v>
      </c>
      <c r="P33" s="306">
        <f t="shared" si="8"/>
        <v>36</v>
      </c>
      <c r="Q33" s="73">
        <v>0</v>
      </c>
      <c r="R33" s="293">
        <v>0</v>
      </c>
      <c r="S33" s="75"/>
      <c r="T33" s="223"/>
      <c r="U33" s="145"/>
      <c r="V33" s="146"/>
      <c r="W33" s="146"/>
      <c r="X33" s="74"/>
      <c r="Y33" s="131">
        <v>40</v>
      </c>
      <c r="Z33" s="74" t="s">
        <v>71</v>
      </c>
      <c r="AA33" s="73">
        <v>1.5</v>
      </c>
      <c r="AB33" s="74"/>
      <c r="AC33" s="186"/>
      <c r="AD33" s="169"/>
      <c r="AE33" s="191"/>
      <c r="AF33" s="138"/>
      <c r="AG33" s="186"/>
      <c r="AH33" s="203"/>
      <c r="AI33" s="169"/>
      <c r="AJ33" s="211"/>
      <c r="AK33" s="212"/>
      <c r="AL33" s="172"/>
      <c r="AM33" s="196"/>
      <c r="AN33" s="179"/>
      <c r="AO33" s="206"/>
      <c r="AP33" s="74"/>
      <c r="AQ33" s="178"/>
      <c r="AR33" s="178"/>
      <c r="AS33" s="74"/>
      <c r="AT33" s="178"/>
      <c r="AU33" s="178"/>
      <c r="AV33" s="74"/>
      <c r="AW33" s="298"/>
    </row>
    <row r="34" spans="1:49" ht="14.25" customHeight="1" x14ac:dyDescent="0.2">
      <c r="A34" s="236"/>
      <c r="B34" s="209">
        <f t="shared" si="1"/>
        <v>2</v>
      </c>
      <c r="C34" s="154">
        <f>D32</f>
        <v>43110</v>
      </c>
      <c r="D34" s="240"/>
      <c r="E34" s="157" t="str">
        <f t="shared" si="9"/>
        <v>Après-midi</v>
      </c>
      <c r="F34" s="76" t="s">
        <v>60</v>
      </c>
      <c r="G34" s="73">
        <v>26</v>
      </c>
      <c r="H34" s="74">
        <v>42</v>
      </c>
      <c r="I34" s="73">
        <v>38</v>
      </c>
      <c r="J34" s="74">
        <v>57</v>
      </c>
      <c r="K34" s="73">
        <v>0</v>
      </c>
      <c r="L34" s="74">
        <v>0</v>
      </c>
      <c r="M34" s="73">
        <v>0</v>
      </c>
      <c r="N34" s="74">
        <v>0</v>
      </c>
      <c r="O34" s="308">
        <f t="shared" si="7"/>
        <v>64</v>
      </c>
      <c r="P34" s="306">
        <f t="shared" si="8"/>
        <v>99</v>
      </c>
      <c r="Q34" s="73">
        <v>0</v>
      </c>
      <c r="R34" s="293">
        <v>0</v>
      </c>
      <c r="S34" s="75"/>
      <c r="T34" s="223"/>
      <c r="U34" s="145" t="s">
        <v>96</v>
      </c>
      <c r="V34" s="146" t="s">
        <v>96</v>
      </c>
      <c r="W34" s="146" t="s">
        <v>96</v>
      </c>
      <c r="X34" s="74">
        <v>10.5</v>
      </c>
      <c r="Y34" s="131">
        <v>41</v>
      </c>
      <c r="Z34" s="74" t="s">
        <v>71</v>
      </c>
      <c r="AA34" s="73">
        <v>1.5</v>
      </c>
      <c r="AB34" s="74"/>
      <c r="AC34" s="186"/>
      <c r="AD34" s="169"/>
      <c r="AE34" s="191"/>
      <c r="AF34" s="138"/>
      <c r="AG34" s="186"/>
      <c r="AH34" s="203"/>
      <c r="AI34" s="169"/>
      <c r="AJ34" s="211"/>
      <c r="AK34" s="212"/>
      <c r="AL34" s="172"/>
      <c r="AM34" s="196"/>
      <c r="AN34" s="179"/>
      <c r="AO34" s="206"/>
      <c r="AP34" s="74"/>
      <c r="AQ34" s="178"/>
      <c r="AR34" s="178"/>
      <c r="AS34" s="74"/>
      <c r="AT34" s="178"/>
      <c r="AU34" s="178"/>
      <c r="AV34" s="74"/>
      <c r="AW34" s="298"/>
    </row>
    <row r="35" spans="1:49" ht="14.25" customHeight="1" x14ac:dyDescent="0.2">
      <c r="A35" s="236"/>
      <c r="B35" s="209">
        <f t="shared" si="1"/>
        <v>2</v>
      </c>
      <c r="C35" s="154">
        <f>D35</f>
        <v>43111</v>
      </c>
      <c r="D35" s="241">
        <f>D32+1</f>
        <v>43111</v>
      </c>
      <c r="E35" s="157" t="str">
        <f t="shared" si="9"/>
        <v>Nuit</v>
      </c>
      <c r="F35" s="76"/>
      <c r="G35" s="73"/>
      <c r="H35" s="74"/>
      <c r="I35" s="73"/>
      <c r="J35" s="74"/>
      <c r="K35" s="73"/>
      <c r="L35" s="74"/>
      <c r="M35" s="73"/>
      <c r="N35" s="74"/>
      <c r="O35" s="308" t="str">
        <f t="shared" si="7"/>
        <v/>
      </c>
      <c r="P35" s="306" t="str">
        <f t="shared" si="8"/>
        <v/>
      </c>
      <c r="Q35" s="73"/>
      <c r="R35" s="293"/>
      <c r="S35" s="75"/>
      <c r="T35" s="223"/>
      <c r="U35" s="145"/>
      <c r="V35" s="146"/>
      <c r="W35" s="146"/>
      <c r="X35" s="74"/>
      <c r="Y35" s="131"/>
      <c r="Z35" s="74"/>
      <c r="AA35" s="73"/>
      <c r="AB35" s="74"/>
      <c r="AC35" s="186"/>
      <c r="AD35" s="169"/>
      <c r="AE35" s="191"/>
      <c r="AF35" s="138"/>
      <c r="AG35" s="186"/>
      <c r="AH35" s="203"/>
      <c r="AI35" s="169"/>
      <c r="AJ35" s="211"/>
      <c r="AK35" s="212"/>
      <c r="AL35" s="172"/>
      <c r="AM35" s="196"/>
      <c r="AN35" s="179"/>
      <c r="AO35" s="206"/>
      <c r="AP35" s="74"/>
      <c r="AQ35" s="178"/>
      <c r="AR35" s="178"/>
      <c r="AS35" s="74"/>
      <c r="AT35" s="178"/>
      <c r="AU35" s="178"/>
      <c r="AV35" s="74"/>
      <c r="AW35" s="298"/>
    </row>
    <row r="36" spans="1:49" ht="14.25" customHeight="1" x14ac:dyDescent="0.2">
      <c r="A36" s="236"/>
      <c r="B36" s="209">
        <f t="shared" si="1"/>
        <v>2</v>
      </c>
      <c r="C36" s="154">
        <f>D35</f>
        <v>43111</v>
      </c>
      <c r="D36" s="239"/>
      <c r="E36" s="157" t="str">
        <f t="shared" si="9"/>
        <v>Matin</v>
      </c>
      <c r="F36" s="76" t="s">
        <v>91</v>
      </c>
      <c r="G36" s="73">
        <v>0</v>
      </c>
      <c r="H36" s="74">
        <v>0</v>
      </c>
      <c r="I36" s="73">
        <v>1</v>
      </c>
      <c r="J36" s="74">
        <v>5</v>
      </c>
      <c r="K36" s="73">
        <v>2</v>
      </c>
      <c r="L36" s="74">
        <v>8</v>
      </c>
      <c r="M36" s="73">
        <v>5</v>
      </c>
      <c r="N36" s="74">
        <v>18</v>
      </c>
      <c r="O36" s="308">
        <f t="shared" si="7"/>
        <v>8</v>
      </c>
      <c r="P36" s="306">
        <f t="shared" si="8"/>
        <v>31</v>
      </c>
      <c r="Q36" s="73">
        <v>0</v>
      </c>
      <c r="R36" s="293">
        <v>0</v>
      </c>
      <c r="S36" s="75"/>
      <c r="T36" s="223"/>
      <c r="U36" s="145"/>
      <c r="V36" s="146"/>
      <c r="W36" s="146"/>
      <c r="X36" s="74">
        <v>10</v>
      </c>
      <c r="Y36" s="131">
        <v>38</v>
      </c>
      <c r="Z36" s="74" t="s">
        <v>71</v>
      </c>
      <c r="AA36" s="73">
        <v>1.5</v>
      </c>
      <c r="AB36" s="74"/>
      <c r="AC36" s="186"/>
      <c r="AD36" s="169"/>
      <c r="AE36" s="191">
        <v>11</v>
      </c>
      <c r="AF36" s="138"/>
      <c r="AG36" s="186">
        <v>11</v>
      </c>
      <c r="AH36" s="203">
        <v>7</v>
      </c>
      <c r="AI36" s="169"/>
      <c r="AJ36" s="211"/>
      <c r="AK36" s="212"/>
      <c r="AL36" s="172"/>
      <c r="AM36" s="196"/>
      <c r="AN36" s="179"/>
      <c r="AO36" s="206">
        <v>100707</v>
      </c>
      <c r="AP36" s="74" t="s">
        <v>96</v>
      </c>
      <c r="AQ36" s="178">
        <v>9290</v>
      </c>
      <c r="AR36" s="178">
        <v>9288</v>
      </c>
      <c r="AS36" s="74" t="s">
        <v>96</v>
      </c>
      <c r="AT36" s="178"/>
      <c r="AU36" s="178"/>
      <c r="AV36" s="74"/>
      <c r="AW36" s="298"/>
    </row>
    <row r="37" spans="1:49" ht="14.25" customHeight="1" x14ac:dyDescent="0.2">
      <c r="A37" s="236"/>
      <c r="B37" s="209">
        <f t="shared" si="1"/>
        <v>2</v>
      </c>
      <c r="C37" s="154">
        <f>D35</f>
        <v>43111</v>
      </c>
      <c r="D37" s="240"/>
      <c r="E37" s="157" t="str">
        <f t="shared" si="9"/>
        <v>Après-midi</v>
      </c>
      <c r="F37" s="76" t="s">
        <v>60</v>
      </c>
      <c r="G37" s="73">
        <v>50</v>
      </c>
      <c r="H37" s="74">
        <v>76</v>
      </c>
      <c r="I37" s="73">
        <v>3</v>
      </c>
      <c r="J37" s="74">
        <v>4</v>
      </c>
      <c r="K37" s="73">
        <v>0</v>
      </c>
      <c r="L37" s="74">
        <v>0</v>
      </c>
      <c r="M37" s="73">
        <v>0</v>
      </c>
      <c r="N37" s="74">
        <v>0</v>
      </c>
      <c r="O37" s="308">
        <f t="shared" si="7"/>
        <v>53</v>
      </c>
      <c r="P37" s="306">
        <f t="shared" si="8"/>
        <v>80</v>
      </c>
      <c r="Q37" s="73">
        <v>0</v>
      </c>
      <c r="R37" s="293">
        <v>0</v>
      </c>
      <c r="S37" s="75"/>
      <c r="T37" s="223"/>
      <c r="U37" s="145" t="s">
        <v>96</v>
      </c>
      <c r="V37" s="146" t="s">
        <v>96</v>
      </c>
      <c r="W37" s="146" t="s">
        <v>96</v>
      </c>
      <c r="X37" s="74"/>
      <c r="Y37" s="131"/>
      <c r="Z37" s="74" t="s">
        <v>71</v>
      </c>
      <c r="AA37" s="73">
        <v>1.5</v>
      </c>
      <c r="AB37" s="74"/>
      <c r="AC37" s="186"/>
      <c r="AD37" s="169"/>
      <c r="AE37" s="191">
        <v>11</v>
      </c>
      <c r="AF37" s="138"/>
      <c r="AG37" s="186">
        <v>11</v>
      </c>
      <c r="AH37" s="203">
        <v>7</v>
      </c>
      <c r="AI37" s="169"/>
      <c r="AJ37" s="220"/>
      <c r="AK37" s="212"/>
      <c r="AL37" s="172"/>
      <c r="AM37" s="196"/>
      <c r="AN37" s="179"/>
      <c r="AO37" s="206"/>
      <c r="AP37" s="74"/>
      <c r="AQ37" s="178"/>
      <c r="AR37" s="178"/>
      <c r="AS37" s="74"/>
      <c r="AT37" s="178"/>
      <c r="AU37" s="178"/>
      <c r="AV37" s="74"/>
      <c r="AW37" s="298"/>
    </row>
    <row r="38" spans="1:49" ht="14.25" customHeight="1" x14ac:dyDescent="0.2">
      <c r="A38" s="236"/>
      <c r="B38" s="209">
        <f t="shared" si="1"/>
        <v>2</v>
      </c>
      <c r="C38" s="154">
        <f>D38</f>
        <v>43112</v>
      </c>
      <c r="D38" s="241">
        <f>D35+1</f>
        <v>43112</v>
      </c>
      <c r="E38" s="157" t="str">
        <f t="shared" si="9"/>
        <v>Nuit</v>
      </c>
      <c r="F38" s="76"/>
      <c r="G38" s="73"/>
      <c r="H38" s="74"/>
      <c r="I38" s="73"/>
      <c r="J38" s="74"/>
      <c r="K38" s="73"/>
      <c r="L38" s="74"/>
      <c r="M38" s="73"/>
      <c r="N38" s="74"/>
      <c r="O38" s="308" t="str">
        <f t="shared" si="7"/>
        <v/>
      </c>
      <c r="P38" s="306" t="str">
        <f t="shared" si="8"/>
        <v/>
      </c>
      <c r="Q38" s="73"/>
      <c r="R38" s="293"/>
      <c r="S38" s="75"/>
      <c r="T38" s="223"/>
      <c r="U38" s="145"/>
      <c r="V38" s="146"/>
      <c r="W38" s="146"/>
      <c r="X38" s="74"/>
      <c r="Y38" s="131"/>
      <c r="Z38" s="74"/>
      <c r="AA38" s="73"/>
      <c r="AB38" s="74"/>
      <c r="AC38" s="186"/>
      <c r="AD38" s="169"/>
      <c r="AE38" s="191"/>
      <c r="AF38" s="138"/>
      <c r="AG38" s="186"/>
      <c r="AH38" s="203"/>
      <c r="AI38" s="169"/>
      <c r="AJ38" s="211"/>
      <c r="AK38" s="219"/>
      <c r="AL38" s="172"/>
      <c r="AM38" s="196"/>
      <c r="AN38" s="179"/>
      <c r="AO38" s="206"/>
      <c r="AP38" s="74"/>
      <c r="AQ38" s="178"/>
      <c r="AR38" s="178"/>
      <c r="AS38" s="74"/>
      <c r="AT38" s="178"/>
      <c r="AU38" s="178"/>
      <c r="AV38" s="74"/>
      <c r="AW38" s="298"/>
    </row>
    <row r="39" spans="1:49" ht="14.25" customHeight="1" x14ac:dyDescent="0.2">
      <c r="A39" s="236"/>
      <c r="B39" s="209">
        <f t="shared" si="1"/>
        <v>2</v>
      </c>
      <c r="C39" s="154">
        <f>D38</f>
        <v>43112</v>
      </c>
      <c r="D39" s="239"/>
      <c r="E39" s="157" t="str">
        <f t="shared" si="9"/>
        <v>Matin</v>
      </c>
      <c r="F39" s="76" t="s">
        <v>91</v>
      </c>
      <c r="G39" s="73">
        <v>51</v>
      </c>
      <c r="H39" s="74">
        <v>99</v>
      </c>
      <c r="I39" s="73">
        <v>0</v>
      </c>
      <c r="J39" s="74">
        <v>0</v>
      </c>
      <c r="K39" s="73">
        <v>0</v>
      </c>
      <c r="L39" s="74">
        <v>0</v>
      </c>
      <c r="M39" s="73">
        <v>0</v>
      </c>
      <c r="N39" s="74">
        <v>0</v>
      </c>
      <c r="O39" s="308">
        <f t="shared" si="7"/>
        <v>51</v>
      </c>
      <c r="P39" s="306">
        <f t="shared" si="8"/>
        <v>99</v>
      </c>
      <c r="Q39" s="73">
        <v>0</v>
      </c>
      <c r="R39" s="294">
        <v>0</v>
      </c>
      <c r="S39" s="88"/>
      <c r="T39" s="224"/>
      <c r="U39" s="147"/>
      <c r="V39" s="148"/>
      <c r="W39" s="148"/>
      <c r="X39" s="128">
        <v>11.6</v>
      </c>
      <c r="Y39" s="132">
        <v>40</v>
      </c>
      <c r="Z39" s="128" t="s">
        <v>71</v>
      </c>
      <c r="AA39" s="126">
        <v>1.5</v>
      </c>
      <c r="AB39" s="128"/>
      <c r="AC39" s="186"/>
      <c r="AD39" s="169"/>
      <c r="AE39" s="191">
        <v>11</v>
      </c>
      <c r="AF39" s="138"/>
      <c r="AG39" s="186">
        <v>11</v>
      </c>
      <c r="AH39" s="203">
        <v>7</v>
      </c>
      <c r="AI39" s="169"/>
      <c r="AJ39" s="220"/>
      <c r="AK39" s="219"/>
      <c r="AL39" s="172"/>
      <c r="AM39" s="196"/>
      <c r="AN39" s="179"/>
      <c r="AO39" s="206"/>
      <c r="AP39" s="74"/>
      <c r="AQ39" s="178"/>
      <c r="AR39" s="178"/>
      <c r="AS39" s="74"/>
      <c r="AT39" s="178"/>
      <c r="AU39" s="178"/>
      <c r="AV39" s="74"/>
      <c r="AW39" s="298"/>
    </row>
    <row r="40" spans="1:49" ht="14.25" customHeight="1" x14ac:dyDescent="0.2">
      <c r="A40" s="236"/>
      <c r="B40" s="209">
        <f t="shared" si="1"/>
        <v>2</v>
      </c>
      <c r="C40" s="154">
        <f>D38</f>
        <v>43112</v>
      </c>
      <c r="D40" s="240"/>
      <c r="E40" s="157" t="str">
        <f t="shared" si="9"/>
        <v>Après-midi</v>
      </c>
      <c r="F40" s="76" t="s">
        <v>60</v>
      </c>
      <c r="G40" s="73">
        <v>54</v>
      </c>
      <c r="H40" s="74">
        <v>113</v>
      </c>
      <c r="I40" s="73">
        <v>0</v>
      </c>
      <c r="J40" s="74">
        <v>0</v>
      </c>
      <c r="K40" s="73">
        <v>0</v>
      </c>
      <c r="L40" s="74">
        <v>0</v>
      </c>
      <c r="M40" s="73">
        <v>0</v>
      </c>
      <c r="N40" s="74">
        <v>0</v>
      </c>
      <c r="O40" s="308">
        <f t="shared" si="7"/>
        <v>54</v>
      </c>
      <c r="P40" s="306">
        <f t="shared" si="8"/>
        <v>113</v>
      </c>
      <c r="Q40" s="73">
        <v>0</v>
      </c>
      <c r="R40" s="293">
        <v>0</v>
      </c>
      <c r="S40" s="75"/>
      <c r="T40" s="223"/>
      <c r="U40" s="145"/>
      <c r="V40" s="146"/>
      <c r="W40" s="146"/>
      <c r="X40" s="74">
        <v>12</v>
      </c>
      <c r="Y40" s="131">
        <v>40</v>
      </c>
      <c r="Z40" s="74" t="s">
        <v>71</v>
      </c>
      <c r="AA40" s="73">
        <v>1.5</v>
      </c>
      <c r="AB40" s="74"/>
      <c r="AC40" s="186"/>
      <c r="AD40" s="169"/>
      <c r="AE40" s="191"/>
      <c r="AF40" s="138"/>
      <c r="AG40" s="186"/>
      <c r="AH40" s="203"/>
      <c r="AI40" s="169"/>
      <c r="AJ40" s="211"/>
      <c r="AK40" s="212"/>
      <c r="AL40" s="172"/>
      <c r="AM40" s="196"/>
      <c r="AN40" s="179"/>
      <c r="AO40" s="206"/>
      <c r="AP40" s="74"/>
      <c r="AQ40" s="178"/>
      <c r="AR40" s="178"/>
      <c r="AS40" s="74"/>
      <c r="AT40" s="178"/>
      <c r="AU40" s="178"/>
      <c r="AV40" s="74"/>
      <c r="AW40" s="298"/>
    </row>
    <row r="41" spans="1:49" ht="14.25" customHeight="1" x14ac:dyDescent="0.2">
      <c r="A41" s="236"/>
      <c r="B41" s="209">
        <f t="shared" si="1"/>
        <v>2</v>
      </c>
      <c r="C41" s="154">
        <f>D41</f>
        <v>43113</v>
      </c>
      <c r="D41" s="241">
        <f>D38+1</f>
        <v>43113</v>
      </c>
      <c r="E41" s="157" t="str">
        <f t="shared" si="9"/>
        <v>Nuit</v>
      </c>
      <c r="F41" s="76"/>
      <c r="G41" s="73"/>
      <c r="H41" s="74"/>
      <c r="I41" s="73"/>
      <c r="J41" s="74"/>
      <c r="K41" s="73"/>
      <c r="L41" s="74"/>
      <c r="M41" s="73"/>
      <c r="N41" s="74"/>
      <c r="O41" s="308" t="str">
        <f t="shared" si="7"/>
        <v/>
      </c>
      <c r="P41" s="306" t="str">
        <f t="shared" si="8"/>
        <v/>
      </c>
      <c r="Q41" s="73"/>
      <c r="R41" s="293"/>
      <c r="S41" s="75"/>
      <c r="T41" s="223"/>
      <c r="U41" s="145"/>
      <c r="V41" s="146"/>
      <c r="W41" s="146"/>
      <c r="X41" s="74"/>
      <c r="Y41" s="131"/>
      <c r="Z41" s="74"/>
      <c r="AA41" s="73"/>
      <c r="AB41" s="74"/>
      <c r="AC41" s="186"/>
      <c r="AD41" s="169"/>
      <c r="AE41" s="191"/>
      <c r="AF41" s="138"/>
      <c r="AG41" s="186"/>
      <c r="AH41" s="203"/>
      <c r="AI41" s="169"/>
      <c r="AJ41" s="211"/>
      <c r="AK41" s="212"/>
      <c r="AL41" s="172"/>
      <c r="AM41" s="196"/>
      <c r="AN41" s="179"/>
      <c r="AO41" s="206"/>
      <c r="AP41" s="74"/>
      <c r="AQ41" s="178"/>
      <c r="AR41" s="178"/>
      <c r="AS41" s="74"/>
      <c r="AT41" s="178"/>
      <c r="AU41" s="178"/>
      <c r="AV41" s="74"/>
      <c r="AW41" s="298"/>
    </row>
    <row r="42" spans="1:49" ht="14.25" customHeight="1" x14ac:dyDescent="0.2">
      <c r="A42" s="236"/>
      <c r="B42" s="209">
        <f t="shared" si="1"/>
        <v>2</v>
      </c>
      <c r="C42" s="154">
        <f>D41</f>
        <v>43113</v>
      </c>
      <c r="D42" s="239"/>
      <c r="E42" s="157" t="str">
        <f t="shared" si="9"/>
        <v>Matin</v>
      </c>
      <c r="F42" s="72"/>
      <c r="G42" s="84"/>
      <c r="H42" s="85"/>
      <c r="I42" s="84"/>
      <c r="J42" s="85"/>
      <c r="K42" s="84"/>
      <c r="L42" s="85"/>
      <c r="M42" s="84"/>
      <c r="N42" s="85"/>
      <c r="O42" s="308" t="str">
        <f t="shared" si="7"/>
        <v/>
      </c>
      <c r="P42" s="306" t="str">
        <f t="shared" si="8"/>
        <v/>
      </c>
      <c r="Q42" s="73"/>
      <c r="R42" s="293"/>
      <c r="S42" s="75"/>
      <c r="T42" s="223"/>
      <c r="U42" s="145"/>
      <c r="V42" s="146"/>
      <c r="W42" s="146"/>
      <c r="X42" s="74"/>
      <c r="Y42" s="131"/>
      <c r="Z42" s="74"/>
      <c r="AA42" s="73"/>
      <c r="AB42" s="74"/>
      <c r="AC42" s="186"/>
      <c r="AD42" s="169"/>
      <c r="AE42" s="191"/>
      <c r="AF42" s="138"/>
      <c r="AG42" s="186"/>
      <c r="AH42" s="203"/>
      <c r="AI42" s="169"/>
      <c r="AJ42" s="211"/>
      <c r="AK42" s="212"/>
      <c r="AL42" s="172"/>
      <c r="AM42" s="196"/>
      <c r="AN42" s="179"/>
      <c r="AO42" s="206"/>
      <c r="AP42" s="74"/>
      <c r="AQ42" s="178"/>
      <c r="AR42" s="178"/>
      <c r="AS42" s="74"/>
      <c r="AT42" s="178"/>
      <c r="AU42" s="178"/>
      <c r="AV42" s="74"/>
      <c r="AW42" s="298"/>
    </row>
    <row r="43" spans="1:49" ht="14.25" customHeight="1" thickBot="1" x14ac:dyDescent="0.25">
      <c r="A43" s="237"/>
      <c r="B43" s="209">
        <f t="shared" si="1"/>
        <v>2</v>
      </c>
      <c r="C43" s="154">
        <f>D41</f>
        <v>43113</v>
      </c>
      <c r="D43" s="242"/>
      <c r="E43" s="158" t="str">
        <f t="shared" si="9"/>
        <v>Après-midi</v>
      </c>
      <c r="F43" s="78"/>
      <c r="G43" s="79"/>
      <c r="H43" s="80"/>
      <c r="I43" s="79"/>
      <c r="J43" s="80"/>
      <c r="K43" s="79"/>
      <c r="L43" s="80"/>
      <c r="M43" s="79"/>
      <c r="N43" s="80"/>
      <c r="O43" s="309" t="str">
        <f t="shared" si="7"/>
        <v/>
      </c>
      <c r="P43" s="310" t="str">
        <f t="shared" si="8"/>
        <v/>
      </c>
      <c r="Q43" s="79"/>
      <c r="R43" s="295"/>
      <c r="S43" s="81"/>
      <c r="T43" s="225"/>
      <c r="U43" s="149"/>
      <c r="V43" s="150"/>
      <c r="W43" s="150"/>
      <c r="X43" s="80"/>
      <c r="Y43" s="133"/>
      <c r="Z43" s="80"/>
      <c r="AA43" s="79"/>
      <c r="AB43" s="80"/>
      <c r="AC43" s="187"/>
      <c r="AD43" s="170"/>
      <c r="AE43" s="192"/>
      <c r="AF43" s="139"/>
      <c r="AG43" s="187"/>
      <c r="AH43" s="204"/>
      <c r="AI43" s="170"/>
      <c r="AJ43" s="213"/>
      <c r="AK43" s="214"/>
      <c r="AL43" s="173"/>
      <c r="AM43" s="197"/>
      <c r="AN43" s="198"/>
      <c r="AO43" s="207"/>
      <c r="AP43" s="80"/>
      <c r="AQ43" s="180"/>
      <c r="AR43" s="180"/>
      <c r="AS43" s="80"/>
      <c r="AT43" s="180"/>
      <c r="AU43" s="180"/>
      <c r="AV43" s="80"/>
      <c r="AW43" s="299" t="s">
        <v>105</v>
      </c>
    </row>
    <row r="44" spans="1:49" ht="14.25" customHeight="1" thickBot="1" x14ac:dyDescent="0.25">
      <c r="A44" s="144"/>
      <c r="B44" s="209">
        <f t="shared" si="1"/>
        <v>0</v>
      </c>
      <c r="F44" s="119" t="s">
        <v>103</v>
      </c>
      <c r="G44" s="111">
        <f t="shared" ref="G44:R44" si="10">SUM(G26:G43)</f>
        <v>249</v>
      </c>
      <c r="H44" s="112">
        <f t="shared" si="10"/>
        <v>448</v>
      </c>
      <c r="I44" s="111">
        <f t="shared" si="10"/>
        <v>91</v>
      </c>
      <c r="J44" s="112">
        <f t="shared" si="10"/>
        <v>201</v>
      </c>
      <c r="K44" s="111">
        <f t="shared" si="10"/>
        <v>2</v>
      </c>
      <c r="L44" s="112">
        <f t="shared" si="10"/>
        <v>8</v>
      </c>
      <c r="M44" s="111">
        <f t="shared" si="10"/>
        <v>22</v>
      </c>
      <c r="N44" s="112">
        <f t="shared" si="10"/>
        <v>67</v>
      </c>
      <c r="O44" s="176">
        <f t="shared" si="10"/>
        <v>364</v>
      </c>
      <c r="P44" s="314">
        <f t="shared" si="10"/>
        <v>724</v>
      </c>
      <c r="Q44" s="111">
        <f t="shared" si="10"/>
        <v>0</v>
      </c>
      <c r="R44" s="112">
        <f t="shared" si="10"/>
        <v>0</v>
      </c>
      <c r="S44" s="112">
        <f>SUM(S26:S43)</f>
        <v>0</v>
      </c>
      <c r="T44" s="221"/>
      <c r="W44" s="121" t="s">
        <v>104</v>
      </c>
      <c r="X44" s="152">
        <f>IFERROR(AVERAGE(X26:X43),0)</f>
        <v>11.333333333333334</v>
      </c>
      <c r="Y44" s="123">
        <f>IFERROR(AVERAGE(Y26:Y43),"-")</f>
        <v>39.888888888888886</v>
      </c>
      <c r="Z44" s="122"/>
      <c r="AA44" s="121">
        <f>IFERROR(AVERAGE(AA26:AA43),0)</f>
        <v>1.5</v>
      </c>
      <c r="AB44" s="122"/>
      <c r="AC44" s="188" t="str">
        <f>IFERROR(AVERAGE(AC26:AC43),"-")</f>
        <v>-</v>
      </c>
      <c r="AD44" s="112"/>
      <c r="AE44" s="193">
        <f>IFERROR(AVERAGE(AE26:AE43),"-")</f>
        <v>11</v>
      </c>
      <c r="AF44" s="121"/>
      <c r="AG44" s="188">
        <f>IFERROR(AVERAGE(AG26:AG43),"-")</f>
        <v>11</v>
      </c>
      <c r="AH44" s="201">
        <f t="shared" ref="AH44:AK44" si="11">IFERROR(AVERAGE(AH26:AH43),0)</f>
        <v>7</v>
      </c>
      <c r="AI44" s="112"/>
      <c r="AJ44" s="210">
        <f t="shared" si="11"/>
        <v>0</v>
      </c>
      <c r="AK44" s="215">
        <f t="shared" si="11"/>
        <v>0</v>
      </c>
      <c r="AL44" s="174"/>
      <c r="AM44" s="181"/>
      <c r="AN44" s="181"/>
      <c r="AO44" s="181"/>
      <c r="AP44" s="110"/>
      <c r="AQ44" s="181"/>
      <c r="AR44" s="181"/>
      <c r="AS44" s="110"/>
      <c r="AT44" s="181"/>
      <c r="AU44" s="181"/>
      <c r="AV44" s="110"/>
      <c r="AW44" s="110"/>
    </row>
    <row r="45" spans="1:49" ht="14.25" customHeight="1" thickBot="1" x14ac:dyDescent="0.25">
      <c r="B45" s="209">
        <f t="shared" si="1"/>
        <v>0</v>
      </c>
      <c r="O45" s="315"/>
      <c r="P45" s="315"/>
      <c r="T45" s="222"/>
      <c r="AJ45" s="216"/>
      <c r="AK45" s="216"/>
    </row>
    <row r="46" spans="1:49" ht="14.25" customHeight="1" x14ac:dyDescent="0.2">
      <c r="A46" s="235">
        <f>A26+1</f>
        <v>3</v>
      </c>
      <c r="B46" s="209">
        <f t="shared" si="1"/>
        <v>3</v>
      </c>
      <c r="C46" s="154">
        <f>D46</f>
        <v>43115</v>
      </c>
      <c r="D46" s="238">
        <f>D41+2</f>
        <v>43115</v>
      </c>
      <c r="E46" s="151" t="s">
        <v>17</v>
      </c>
      <c r="F46" s="68"/>
      <c r="G46" s="69"/>
      <c r="H46" s="70"/>
      <c r="I46" s="69"/>
      <c r="J46" s="70"/>
      <c r="K46" s="69"/>
      <c r="L46" s="70"/>
      <c r="M46" s="69"/>
      <c r="N46" s="70"/>
      <c r="O46" s="303" t="str">
        <f>IF(G46+I46+K46+M46=0,"",G46+I46+K46+M46)</f>
        <v/>
      </c>
      <c r="P46" s="304" t="str">
        <f>IF(H46+J46+L46+N46=0,"",H46+J46+L46+N46)</f>
        <v/>
      </c>
      <c r="Q46" s="69"/>
      <c r="R46" s="292"/>
      <c r="S46" s="71"/>
      <c r="T46" s="226"/>
      <c r="U46" s="300"/>
      <c r="V46" s="301"/>
      <c r="W46" s="301"/>
      <c r="X46" s="70"/>
      <c r="Y46" s="130"/>
      <c r="Z46" s="70"/>
      <c r="AA46" s="69"/>
      <c r="AB46" s="70"/>
      <c r="AC46" s="190"/>
      <c r="AD46" s="171"/>
      <c r="AE46" s="194"/>
      <c r="AF46" s="141"/>
      <c r="AG46" s="190"/>
      <c r="AH46" s="205"/>
      <c r="AI46" s="171"/>
      <c r="AJ46" s="217"/>
      <c r="AK46" s="218"/>
      <c r="AL46" s="175"/>
      <c r="AM46" s="199"/>
      <c r="AN46" s="200"/>
      <c r="AO46" s="208"/>
      <c r="AP46" s="70"/>
      <c r="AQ46" s="183"/>
      <c r="AR46" s="183"/>
      <c r="AS46" s="70"/>
      <c r="AT46" s="183"/>
      <c r="AU46" s="183"/>
      <c r="AV46" s="70"/>
      <c r="AW46" s="302"/>
    </row>
    <row r="47" spans="1:49" ht="14.25" customHeight="1" x14ac:dyDescent="0.2">
      <c r="A47" s="236"/>
      <c r="B47" s="209">
        <f t="shared" si="1"/>
        <v>3</v>
      </c>
      <c r="C47" s="154">
        <f>D46</f>
        <v>43115</v>
      </c>
      <c r="D47" s="239"/>
      <c r="E47" s="156" t="s">
        <v>16</v>
      </c>
      <c r="F47" s="72" t="s">
        <v>91</v>
      </c>
      <c r="G47" s="84"/>
      <c r="H47" s="85"/>
      <c r="I47" s="84"/>
      <c r="J47" s="85"/>
      <c r="K47" s="84"/>
      <c r="L47" s="85"/>
      <c r="M47" s="84">
        <v>8</v>
      </c>
      <c r="N47" s="85">
        <v>24</v>
      </c>
      <c r="O47" s="305">
        <f t="shared" ref="O47:O63" si="12">IF(G47+I47+K47+M47=0,"",G47+I47+K47+M47)</f>
        <v>8</v>
      </c>
      <c r="P47" s="306">
        <f t="shared" ref="P47:P63" si="13">IF(H47+J47+L47+N47=0,"",H47+J47+L47+N47)</f>
        <v>24</v>
      </c>
      <c r="Q47" s="73"/>
      <c r="R47" s="293"/>
      <c r="S47" s="75"/>
      <c r="T47" s="223"/>
      <c r="U47" s="145"/>
      <c r="V47" s="146"/>
      <c r="W47" s="146"/>
      <c r="X47" s="74">
        <v>10.199999999999999</v>
      </c>
      <c r="Y47" s="131">
        <v>38</v>
      </c>
      <c r="Z47" s="74" t="s">
        <v>71</v>
      </c>
      <c r="AA47" s="73">
        <v>1.5</v>
      </c>
      <c r="AB47" s="74"/>
      <c r="AC47" s="186"/>
      <c r="AD47" s="169"/>
      <c r="AE47" s="191">
        <v>11</v>
      </c>
      <c r="AF47" s="138"/>
      <c r="AG47" s="186">
        <v>11</v>
      </c>
      <c r="AH47" s="203">
        <v>7</v>
      </c>
      <c r="AI47" s="169"/>
      <c r="AJ47" s="211"/>
      <c r="AK47" s="212"/>
      <c r="AL47" s="172"/>
      <c r="AM47" s="196"/>
      <c r="AN47" s="179"/>
      <c r="AO47" s="206"/>
      <c r="AP47" s="74"/>
      <c r="AQ47" s="178"/>
      <c r="AR47" s="178"/>
      <c r="AS47" s="74"/>
      <c r="AT47" s="178"/>
      <c r="AU47" s="178"/>
      <c r="AV47" s="74"/>
      <c r="AW47" s="298"/>
    </row>
    <row r="48" spans="1:49" ht="14.25" customHeight="1" x14ac:dyDescent="0.2">
      <c r="A48" s="236"/>
      <c r="B48" s="209">
        <f t="shared" si="1"/>
        <v>3</v>
      </c>
      <c r="C48" s="154">
        <f>D46</f>
        <v>43115</v>
      </c>
      <c r="D48" s="240"/>
      <c r="E48" s="156" t="s">
        <v>18</v>
      </c>
      <c r="F48" s="76" t="s">
        <v>60</v>
      </c>
      <c r="G48" s="73">
        <v>73</v>
      </c>
      <c r="H48" s="74">
        <v>134</v>
      </c>
      <c r="I48" s="73"/>
      <c r="J48" s="74"/>
      <c r="K48" s="73"/>
      <c r="L48" s="74"/>
      <c r="M48" s="73"/>
      <c r="N48" s="74"/>
      <c r="O48" s="307">
        <f t="shared" si="12"/>
        <v>73</v>
      </c>
      <c r="P48" s="306">
        <f t="shared" si="13"/>
        <v>134</v>
      </c>
      <c r="Q48" s="73"/>
      <c r="R48" s="293"/>
      <c r="S48" s="75"/>
      <c r="T48" s="223"/>
      <c r="U48" s="145" t="s">
        <v>96</v>
      </c>
      <c r="V48" s="146" t="s">
        <v>96</v>
      </c>
      <c r="W48" s="146" t="s">
        <v>96</v>
      </c>
      <c r="X48" s="74"/>
      <c r="Y48" s="131">
        <v>42</v>
      </c>
      <c r="Z48" s="74" t="s">
        <v>71</v>
      </c>
      <c r="AA48" s="73">
        <v>1.5</v>
      </c>
      <c r="AB48" s="74"/>
      <c r="AC48" s="186"/>
      <c r="AD48" s="169"/>
      <c r="AE48" s="191">
        <v>11</v>
      </c>
      <c r="AF48" s="138"/>
      <c r="AG48" s="186">
        <v>11</v>
      </c>
      <c r="AH48" s="203">
        <v>7</v>
      </c>
      <c r="AI48" s="169"/>
      <c r="AJ48" s="211"/>
      <c r="AK48" s="212"/>
      <c r="AL48" s="172"/>
      <c r="AM48" s="196"/>
      <c r="AN48" s="179"/>
      <c r="AO48" s="206"/>
      <c r="AP48" s="74"/>
      <c r="AQ48" s="178"/>
      <c r="AR48" s="178"/>
      <c r="AS48" s="74"/>
      <c r="AT48" s="178">
        <v>9290</v>
      </c>
      <c r="AU48" s="178">
        <v>9288</v>
      </c>
      <c r="AV48" s="74" t="s">
        <v>96</v>
      </c>
      <c r="AW48" s="298"/>
    </row>
    <row r="49" spans="1:49" ht="14.25" customHeight="1" x14ac:dyDescent="0.2">
      <c r="A49" s="236"/>
      <c r="B49" s="209">
        <f t="shared" si="1"/>
        <v>3</v>
      </c>
      <c r="C49" s="154">
        <f>D49</f>
        <v>43116</v>
      </c>
      <c r="D49" s="241">
        <f>D46+1</f>
        <v>43116</v>
      </c>
      <c r="E49" s="157" t="str">
        <f>$E$6</f>
        <v>Nuit</v>
      </c>
      <c r="F49" s="77"/>
      <c r="G49" s="86"/>
      <c r="H49" s="87"/>
      <c r="I49" s="86"/>
      <c r="J49" s="87"/>
      <c r="K49" s="86"/>
      <c r="L49" s="87"/>
      <c r="M49" s="86"/>
      <c r="N49" s="87"/>
      <c r="O49" s="308" t="str">
        <f t="shared" si="12"/>
        <v/>
      </c>
      <c r="P49" s="306" t="str">
        <f t="shared" si="13"/>
        <v/>
      </c>
      <c r="Q49" s="73"/>
      <c r="R49" s="293"/>
      <c r="S49" s="75"/>
      <c r="T49" s="223"/>
      <c r="U49" s="145"/>
      <c r="V49" s="146"/>
      <c r="W49" s="146"/>
      <c r="X49" s="74"/>
      <c r="Y49" s="131"/>
      <c r="Z49" s="74"/>
      <c r="AA49" s="73"/>
      <c r="AB49" s="74"/>
      <c r="AC49" s="186"/>
      <c r="AD49" s="169"/>
      <c r="AE49" s="191"/>
      <c r="AF49" s="138"/>
      <c r="AG49" s="186"/>
      <c r="AH49" s="203"/>
      <c r="AI49" s="169"/>
      <c r="AJ49" s="211"/>
      <c r="AK49" s="212"/>
      <c r="AL49" s="172"/>
      <c r="AM49" s="196"/>
      <c r="AN49" s="179"/>
      <c r="AO49" s="206"/>
      <c r="AP49" s="74"/>
      <c r="AQ49" s="178"/>
      <c r="AR49" s="178"/>
      <c r="AS49" s="74"/>
      <c r="AT49" s="178"/>
      <c r="AU49" s="178"/>
      <c r="AV49" s="74"/>
      <c r="AW49" s="298"/>
    </row>
    <row r="50" spans="1:49" ht="14.25" customHeight="1" x14ac:dyDescent="0.2">
      <c r="A50" s="236"/>
      <c r="B50" s="209">
        <f t="shared" si="1"/>
        <v>3</v>
      </c>
      <c r="C50" s="154">
        <f>D49</f>
        <v>43116</v>
      </c>
      <c r="D50" s="239"/>
      <c r="E50" s="157" t="str">
        <f>$E$7</f>
        <v>Matin</v>
      </c>
      <c r="F50" s="76" t="s">
        <v>91</v>
      </c>
      <c r="G50" s="73">
        <v>38</v>
      </c>
      <c r="H50" s="74">
        <v>54</v>
      </c>
      <c r="I50" s="73">
        <v>28</v>
      </c>
      <c r="J50" s="74">
        <v>10</v>
      </c>
      <c r="K50" s="73"/>
      <c r="L50" s="74"/>
      <c r="M50" s="73"/>
      <c r="N50" s="74"/>
      <c r="O50" s="308">
        <f t="shared" si="12"/>
        <v>66</v>
      </c>
      <c r="P50" s="306">
        <f t="shared" si="13"/>
        <v>64</v>
      </c>
      <c r="Q50" s="73"/>
      <c r="R50" s="293"/>
      <c r="S50" s="75"/>
      <c r="T50" s="223"/>
      <c r="U50" s="145"/>
      <c r="V50" s="146"/>
      <c r="W50" s="146"/>
      <c r="X50" s="74">
        <v>11.5</v>
      </c>
      <c r="Y50" s="131">
        <v>35</v>
      </c>
      <c r="Z50" s="74" t="s">
        <v>71</v>
      </c>
      <c r="AA50" s="73">
        <v>1.5</v>
      </c>
      <c r="AB50" s="74"/>
      <c r="AC50" s="186"/>
      <c r="AD50" s="169"/>
      <c r="AE50" s="191">
        <v>11</v>
      </c>
      <c r="AF50" s="138"/>
      <c r="AG50" s="186">
        <v>11</v>
      </c>
      <c r="AH50" s="203">
        <v>7</v>
      </c>
      <c r="AI50" s="169" t="s">
        <v>105</v>
      </c>
      <c r="AJ50" s="211"/>
      <c r="AK50" s="212"/>
      <c r="AL50" s="172"/>
      <c r="AM50" s="196"/>
      <c r="AN50" s="179"/>
      <c r="AO50" s="206"/>
      <c r="AP50" s="74"/>
      <c r="AQ50" s="178"/>
      <c r="AR50" s="178"/>
      <c r="AS50" s="74"/>
      <c r="AT50" s="178"/>
      <c r="AU50" s="178"/>
      <c r="AV50" s="74"/>
      <c r="AW50" s="298"/>
    </row>
    <row r="51" spans="1:49" ht="14.25" customHeight="1" x14ac:dyDescent="0.2">
      <c r="A51" s="236"/>
      <c r="B51" s="209">
        <f t="shared" si="1"/>
        <v>3</v>
      </c>
      <c r="C51" s="154">
        <f>D49</f>
        <v>43116</v>
      </c>
      <c r="D51" s="240"/>
      <c r="E51" s="157" t="str">
        <f>$E$8</f>
        <v>Après-midi</v>
      </c>
      <c r="F51" s="76" t="s">
        <v>60</v>
      </c>
      <c r="G51" s="73">
        <v>44</v>
      </c>
      <c r="H51" s="74">
        <v>87</v>
      </c>
      <c r="I51" s="73">
        <v>10</v>
      </c>
      <c r="J51" s="74">
        <v>8</v>
      </c>
      <c r="K51" s="73"/>
      <c r="L51" s="74"/>
      <c r="M51" s="73"/>
      <c r="N51" s="74"/>
      <c r="O51" s="308">
        <f t="shared" si="12"/>
        <v>54</v>
      </c>
      <c r="P51" s="306">
        <f t="shared" si="13"/>
        <v>95</v>
      </c>
      <c r="Q51" s="73"/>
      <c r="R51" s="293"/>
      <c r="S51" s="75"/>
      <c r="T51" s="223"/>
      <c r="U51" s="145" t="s">
        <v>96</v>
      </c>
      <c r="V51" s="146" t="s">
        <v>96</v>
      </c>
      <c r="W51" s="146" t="s">
        <v>96</v>
      </c>
      <c r="X51" s="74">
        <v>10.3</v>
      </c>
      <c r="Y51" s="131">
        <v>35</v>
      </c>
      <c r="Z51" s="74" t="s">
        <v>71</v>
      </c>
      <c r="AA51" s="73">
        <v>1.5</v>
      </c>
      <c r="AB51" s="74"/>
      <c r="AC51" s="186"/>
      <c r="AD51" s="169"/>
      <c r="AE51" s="191">
        <v>11</v>
      </c>
      <c r="AF51" s="138"/>
      <c r="AG51" s="186"/>
      <c r="AH51" s="203"/>
      <c r="AI51" s="169"/>
      <c r="AJ51" s="211"/>
      <c r="AK51" s="212"/>
      <c r="AL51" s="172"/>
      <c r="AM51" s="196"/>
      <c r="AN51" s="179"/>
      <c r="AO51" s="206"/>
      <c r="AP51" s="74"/>
      <c r="AQ51" s="178"/>
      <c r="AR51" s="178"/>
      <c r="AS51" s="74"/>
      <c r="AT51" s="178"/>
      <c r="AU51" s="178"/>
      <c r="AV51" s="74"/>
      <c r="AW51" s="298"/>
    </row>
    <row r="52" spans="1:49" ht="14.25" customHeight="1" x14ac:dyDescent="0.2">
      <c r="A52" s="236"/>
      <c r="B52" s="209">
        <f t="shared" si="1"/>
        <v>3</v>
      </c>
      <c r="C52" s="154">
        <f>D52</f>
        <v>43117</v>
      </c>
      <c r="D52" s="241">
        <f>D49+1</f>
        <v>43117</v>
      </c>
      <c r="E52" s="157" t="str">
        <f t="shared" ref="E52:E63" si="14">E49</f>
        <v>Nuit</v>
      </c>
      <c r="F52" s="76"/>
      <c r="G52" s="73"/>
      <c r="H52" s="74"/>
      <c r="I52" s="73"/>
      <c r="J52" s="74"/>
      <c r="K52" s="73"/>
      <c r="L52" s="74"/>
      <c r="M52" s="73"/>
      <c r="N52" s="74"/>
      <c r="O52" s="308" t="str">
        <f t="shared" si="12"/>
        <v/>
      </c>
      <c r="P52" s="306" t="str">
        <f t="shared" si="13"/>
        <v/>
      </c>
      <c r="Q52" s="73"/>
      <c r="R52" s="293"/>
      <c r="S52" s="75"/>
      <c r="T52" s="223"/>
      <c r="U52" s="145"/>
      <c r="V52" s="146"/>
      <c r="W52" s="146"/>
      <c r="X52" s="74"/>
      <c r="Y52" s="131"/>
      <c r="Z52" s="74"/>
      <c r="AA52" s="73"/>
      <c r="AB52" s="74"/>
      <c r="AC52" s="186"/>
      <c r="AD52" s="169"/>
      <c r="AE52" s="191"/>
      <c r="AF52" s="138"/>
      <c r="AG52" s="186"/>
      <c r="AH52" s="203"/>
      <c r="AI52" s="169"/>
      <c r="AJ52" s="211"/>
      <c r="AK52" s="212"/>
      <c r="AL52" s="172"/>
      <c r="AM52" s="196"/>
      <c r="AN52" s="179"/>
      <c r="AO52" s="206"/>
      <c r="AP52" s="74"/>
      <c r="AQ52" s="178"/>
      <c r="AR52" s="178"/>
      <c r="AS52" s="74"/>
      <c r="AT52" s="178"/>
      <c r="AU52" s="178"/>
      <c r="AV52" s="74"/>
      <c r="AW52" s="298"/>
    </row>
    <row r="53" spans="1:49" ht="14.25" customHeight="1" x14ac:dyDescent="0.2">
      <c r="A53" s="236"/>
      <c r="B53" s="209">
        <f t="shared" si="1"/>
        <v>3</v>
      </c>
      <c r="C53" s="154">
        <f>D52</f>
        <v>43117</v>
      </c>
      <c r="D53" s="239"/>
      <c r="E53" s="157" t="str">
        <f t="shared" si="14"/>
        <v>Matin</v>
      </c>
      <c r="F53" s="76" t="s">
        <v>91</v>
      </c>
      <c r="G53" s="73">
        <v>1</v>
      </c>
      <c r="H53" s="74">
        <v>1</v>
      </c>
      <c r="I53" s="73"/>
      <c r="J53" s="74"/>
      <c r="K53" s="73"/>
      <c r="L53" s="74"/>
      <c r="M53" s="73">
        <v>8</v>
      </c>
      <c r="N53" s="74">
        <v>32</v>
      </c>
      <c r="O53" s="308">
        <f t="shared" si="12"/>
        <v>9</v>
      </c>
      <c r="P53" s="306">
        <f t="shared" si="13"/>
        <v>33</v>
      </c>
      <c r="Q53" s="73"/>
      <c r="R53" s="293"/>
      <c r="S53" s="75"/>
      <c r="T53" s="223"/>
      <c r="U53" s="145"/>
      <c r="V53" s="146"/>
      <c r="W53" s="146"/>
      <c r="X53" s="74">
        <v>10.199999999999999</v>
      </c>
      <c r="Y53" s="131">
        <v>35</v>
      </c>
      <c r="Z53" s="74" t="s">
        <v>71</v>
      </c>
      <c r="AA53" s="73">
        <v>1.5</v>
      </c>
      <c r="AB53" s="74"/>
      <c r="AC53" s="186"/>
      <c r="AD53" s="169"/>
      <c r="AE53" s="191">
        <v>11</v>
      </c>
      <c r="AF53" s="138"/>
      <c r="AG53" s="186">
        <v>11</v>
      </c>
      <c r="AH53" s="203">
        <v>7</v>
      </c>
      <c r="AI53" s="169"/>
      <c r="AJ53" s="211"/>
      <c r="AK53" s="212"/>
      <c r="AL53" s="172"/>
      <c r="AM53" s="196"/>
      <c r="AN53" s="179"/>
      <c r="AO53" s="206"/>
      <c r="AP53" s="74"/>
      <c r="AQ53" s="178"/>
      <c r="AR53" s="178"/>
      <c r="AS53" s="74"/>
      <c r="AT53" s="178"/>
      <c r="AU53" s="178"/>
      <c r="AV53" s="74"/>
      <c r="AW53" s="298"/>
    </row>
    <row r="54" spans="1:49" ht="14.25" customHeight="1" x14ac:dyDescent="0.2">
      <c r="A54" s="236"/>
      <c r="B54" s="209">
        <f t="shared" si="1"/>
        <v>3</v>
      </c>
      <c r="C54" s="154">
        <f>D52</f>
        <v>43117</v>
      </c>
      <c r="D54" s="240"/>
      <c r="E54" s="157" t="str">
        <f t="shared" si="14"/>
        <v>Après-midi</v>
      </c>
      <c r="F54" s="76" t="s">
        <v>60</v>
      </c>
      <c r="G54" s="73">
        <v>43</v>
      </c>
      <c r="H54" s="74">
        <v>62</v>
      </c>
      <c r="I54" s="73">
        <v>8</v>
      </c>
      <c r="J54" s="74">
        <v>20</v>
      </c>
      <c r="K54" s="73"/>
      <c r="L54" s="74"/>
      <c r="M54" s="73"/>
      <c r="N54" s="74"/>
      <c r="O54" s="308">
        <f t="shared" si="12"/>
        <v>51</v>
      </c>
      <c r="P54" s="306">
        <f t="shared" si="13"/>
        <v>82</v>
      </c>
      <c r="Q54" s="73"/>
      <c r="R54" s="293"/>
      <c r="S54" s="75"/>
      <c r="T54" s="223"/>
      <c r="U54" s="145" t="s">
        <v>96</v>
      </c>
      <c r="V54" s="146" t="s">
        <v>96</v>
      </c>
      <c r="W54" s="146" t="s">
        <v>96</v>
      </c>
      <c r="X54" s="74">
        <v>11.4</v>
      </c>
      <c r="Y54" s="131">
        <v>38</v>
      </c>
      <c r="Z54" s="74" t="s">
        <v>71</v>
      </c>
      <c r="AA54" s="73">
        <v>1.5</v>
      </c>
      <c r="AB54" s="74"/>
      <c r="AC54" s="186"/>
      <c r="AD54" s="169"/>
      <c r="AE54" s="191">
        <v>11</v>
      </c>
      <c r="AF54" s="138"/>
      <c r="AG54" s="186">
        <v>11</v>
      </c>
      <c r="AH54" s="203">
        <v>7</v>
      </c>
      <c r="AI54" s="169"/>
      <c r="AJ54" s="211"/>
      <c r="AK54" s="212"/>
      <c r="AL54" s="172"/>
      <c r="AM54" s="196"/>
      <c r="AN54" s="179"/>
      <c r="AO54" s="206"/>
      <c r="AP54" s="74"/>
      <c r="AQ54" s="178"/>
      <c r="AR54" s="178"/>
      <c r="AS54" s="74"/>
      <c r="AT54" s="178"/>
      <c r="AU54" s="178"/>
      <c r="AV54" s="74"/>
      <c r="AW54" s="298"/>
    </row>
    <row r="55" spans="1:49" ht="14.25" customHeight="1" x14ac:dyDescent="0.2">
      <c r="A55" s="236"/>
      <c r="B55" s="209">
        <f t="shared" si="1"/>
        <v>3</v>
      </c>
      <c r="C55" s="154">
        <f>D55</f>
        <v>43118</v>
      </c>
      <c r="D55" s="241">
        <f>D52+1</f>
        <v>43118</v>
      </c>
      <c r="E55" s="157" t="str">
        <f t="shared" si="14"/>
        <v>Nuit</v>
      </c>
      <c r="F55" s="76"/>
      <c r="G55" s="73"/>
      <c r="H55" s="74"/>
      <c r="I55" s="73"/>
      <c r="J55" s="74"/>
      <c r="K55" s="73"/>
      <c r="L55" s="74"/>
      <c r="M55" s="73"/>
      <c r="N55" s="74"/>
      <c r="O55" s="308" t="str">
        <f t="shared" si="12"/>
        <v/>
      </c>
      <c r="P55" s="306" t="str">
        <f t="shared" si="13"/>
        <v/>
      </c>
      <c r="Q55" s="73"/>
      <c r="R55" s="293"/>
      <c r="S55" s="75"/>
      <c r="T55" s="223"/>
      <c r="U55" s="145"/>
      <c r="V55" s="146"/>
      <c r="W55" s="146"/>
      <c r="X55" s="74"/>
      <c r="Y55" s="131"/>
      <c r="Z55" s="74"/>
      <c r="AA55" s="73"/>
      <c r="AB55" s="74"/>
      <c r="AC55" s="186"/>
      <c r="AD55" s="169"/>
      <c r="AE55" s="191"/>
      <c r="AF55" s="138"/>
      <c r="AG55" s="186"/>
      <c r="AH55" s="203"/>
      <c r="AI55" s="169"/>
      <c r="AJ55" s="211"/>
      <c r="AK55" s="212"/>
      <c r="AL55" s="172"/>
      <c r="AM55" s="196"/>
      <c r="AN55" s="179"/>
      <c r="AO55" s="206"/>
      <c r="AP55" s="74"/>
      <c r="AQ55" s="178"/>
      <c r="AR55" s="178"/>
      <c r="AS55" s="74"/>
      <c r="AT55" s="178"/>
      <c r="AU55" s="178"/>
      <c r="AV55" s="74"/>
      <c r="AW55" s="298"/>
    </row>
    <row r="56" spans="1:49" ht="14.25" customHeight="1" x14ac:dyDescent="0.2">
      <c r="A56" s="236"/>
      <c r="B56" s="209">
        <f t="shared" si="1"/>
        <v>3</v>
      </c>
      <c r="C56" s="154">
        <f>D55</f>
        <v>43118</v>
      </c>
      <c r="D56" s="239"/>
      <c r="E56" s="157" t="str">
        <f t="shared" si="14"/>
        <v>Matin</v>
      </c>
      <c r="F56" s="76" t="s">
        <v>91</v>
      </c>
      <c r="G56" s="73">
        <v>8</v>
      </c>
      <c r="H56" s="74">
        <v>13</v>
      </c>
      <c r="I56" s="73"/>
      <c r="J56" s="74"/>
      <c r="K56" s="73"/>
      <c r="L56" s="74"/>
      <c r="M56" s="73">
        <v>6</v>
      </c>
      <c r="N56" s="74">
        <v>21</v>
      </c>
      <c r="O56" s="308">
        <f t="shared" si="12"/>
        <v>14</v>
      </c>
      <c r="P56" s="306">
        <f t="shared" si="13"/>
        <v>34</v>
      </c>
      <c r="Q56" s="73"/>
      <c r="R56" s="293"/>
      <c r="S56" s="75"/>
      <c r="T56" s="223"/>
      <c r="U56" s="145"/>
      <c r="V56" s="146"/>
      <c r="W56" s="146"/>
      <c r="X56" s="74">
        <v>10.3</v>
      </c>
      <c r="Y56" s="131">
        <v>32</v>
      </c>
      <c r="Z56" s="74" t="s">
        <v>71</v>
      </c>
      <c r="AA56" s="73">
        <v>1.5</v>
      </c>
      <c r="AB56" s="74"/>
      <c r="AC56" s="186"/>
      <c r="AD56" s="169"/>
      <c r="AE56" s="191">
        <v>11</v>
      </c>
      <c r="AF56" s="138"/>
      <c r="AG56" s="186">
        <v>11</v>
      </c>
      <c r="AH56" s="203">
        <v>7</v>
      </c>
      <c r="AI56" s="169"/>
      <c r="AJ56" s="211"/>
      <c r="AK56" s="212"/>
      <c r="AL56" s="172"/>
      <c r="AM56" s="196"/>
      <c r="AN56" s="179"/>
      <c r="AO56" s="206"/>
      <c r="AP56" s="74"/>
      <c r="AQ56" s="178"/>
      <c r="AR56" s="178"/>
      <c r="AS56" s="74"/>
      <c r="AT56" s="178"/>
      <c r="AU56" s="178"/>
      <c r="AV56" s="74"/>
      <c r="AW56" s="298"/>
    </row>
    <row r="57" spans="1:49" ht="14.25" customHeight="1" x14ac:dyDescent="0.2">
      <c r="A57" s="236"/>
      <c r="B57" s="209">
        <f t="shared" si="1"/>
        <v>3</v>
      </c>
      <c r="C57" s="154">
        <f>D55</f>
        <v>43118</v>
      </c>
      <c r="D57" s="240"/>
      <c r="E57" s="157" t="str">
        <f t="shared" si="14"/>
        <v>Après-midi</v>
      </c>
      <c r="F57" s="76" t="s">
        <v>60</v>
      </c>
      <c r="G57" s="73">
        <v>111</v>
      </c>
      <c r="H57" s="74">
        <v>70</v>
      </c>
      <c r="I57" s="73">
        <v>8</v>
      </c>
      <c r="J57" s="74">
        <v>6</v>
      </c>
      <c r="K57" s="73"/>
      <c r="L57" s="74"/>
      <c r="M57" s="73"/>
      <c r="N57" s="74"/>
      <c r="O57" s="308">
        <f t="shared" si="12"/>
        <v>119</v>
      </c>
      <c r="P57" s="306">
        <f t="shared" si="13"/>
        <v>76</v>
      </c>
      <c r="Q57" s="73"/>
      <c r="R57" s="293"/>
      <c r="S57" s="75"/>
      <c r="T57" s="223"/>
      <c r="U57" s="145" t="s">
        <v>96</v>
      </c>
      <c r="V57" s="146" t="s">
        <v>96</v>
      </c>
      <c r="W57" s="146" t="s">
        <v>96</v>
      </c>
      <c r="X57" s="74">
        <v>9.6</v>
      </c>
      <c r="Y57" s="131">
        <v>35</v>
      </c>
      <c r="Z57" s="74" t="s">
        <v>71</v>
      </c>
      <c r="AA57" s="73">
        <v>1.5</v>
      </c>
      <c r="AB57" s="74"/>
      <c r="AC57" s="186"/>
      <c r="AD57" s="169"/>
      <c r="AE57" s="191">
        <v>11</v>
      </c>
      <c r="AF57" s="138"/>
      <c r="AG57" s="186">
        <v>11</v>
      </c>
      <c r="AH57" s="203">
        <v>7</v>
      </c>
      <c r="AI57" s="169"/>
      <c r="AJ57" s="220"/>
      <c r="AK57" s="212"/>
      <c r="AL57" s="172"/>
      <c r="AM57" s="196"/>
      <c r="AN57" s="179"/>
      <c r="AO57" s="206"/>
      <c r="AP57" s="74"/>
      <c r="AQ57" s="178"/>
      <c r="AR57" s="178"/>
      <c r="AS57" s="74"/>
      <c r="AT57" s="178"/>
      <c r="AU57" s="178"/>
      <c r="AV57" s="74"/>
      <c r="AW57" s="298"/>
    </row>
    <row r="58" spans="1:49" ht="14.25" customHeight="1" x14ac:dyDescent="0.2">
      <c r="A58" s="236"/>
      <c r="B58" s="209">
        <f t="shared" si="1"/>
        <v>3</v>
      </c>
      <c r="C58" s="154">
        <f>D58</f>
        <v>43119</v>
      </c>
      <c r="D58" s="241">
        <f>D55+1</f>
        <v>43119</v>
      </c>
      <c r="E58" s="157" t="str">
        <f t="shared" si="14"/>
        <v>Nuit</v>
      </c>
      <c r="F58" s="76"/>
      <c r="G58" s="73"/>
      <c r="H58" s="74"/>
      <c r="I58" s="73"/>
      <c r="J58" s="74"/>
      <c r="K58" s="73"/>
      <c r="L58" s="74"/>
      <c r="M58" s="73"/>
      <c r="N58" s="74"/>
      <c r="O58" s="308" t="str">
        <f t="shared" si="12"/>
        <v/>
      </c>
      <c r="P58" s="306" t="str">
        <f t="shared" si="13"/>
        <v/>
      </c>
      <c r="Q58" s="73"/>
      <c r="R58" s="293"/>
      <c r="S58" s="75"/>
      <c r="T58" s="223"/>
      <c r="U58" s="145"/>
      <c r="V58" s="146"/>
      <c r="W58" s="146"/>
      <c r="X58" s="74"/>
      <c r="Y58" s="131"/>
      <c r="Z58" s="74"/>
      <c r="AA58" s="73"/>
      <c r="AB58" s="74"/>
      <c r="AC58" s="186"/>
      <c r="AD58" s="169"/>
      <c r="AE58" s="191"/>
      <c r="AF58" s="138"/>
      <c r="AG58" s="186"/>
      <c r="AH58" s="203"/>
      <c r="AI58" s="169"/>
      <c r="AJ58" s="211"/>
      <c r="AK58" s="219"/>
      <c r="AL58" s="172"/>
      <c r="AM58" s="196"/>
      <c r="AN58" s="179"/>
      <c r="AO58" s="206"/>
      <c r="AP58" s="74"/>
      <c r="AQ58" s="178"/>
      <c r="AR58" s="178"/>
      <c r="AS58" s="74"/>
      <c r="AT58" s="178"/>
      <c r="AU58" s="178"/>
      <c r="AV58" s="74"/>
      <c r="AW58" s="298"/>
    </row>
    <row r="59" spans="1:49" ht="14.25" customHeight="1" x14ac:dyDescent="0.2">
      <c r="A59" s="236"/>
      <c r="B59" s="209">
        <f t="shared" si="1"/>
        <v>3</v>
      </c>
      <c r="C59" s="154">
        <f>D58</f>
        <v>43119</v>
      </c>
      <c r="D59" s="239"/>
      <c r="E59" s="157" t="str">
        <f t="shared" si="14"/>
        <v>Matin</v>
      </c>
      <c r="F59" s="76" t="s">
        <v>91</v>
      </c>
      <c r="G59" s="73">
        <v>61</v>
      </c>
      <c r="H59" s="74">
        <v>99</v>
      </c>
      <c r="I59" s="73"/>
      <c r="J59" s="74"/>
      <c r="K59" s="73"/>
      <c r="L59" s="74"/>
      <c r="M59" s="73">
        <v>1</v>
      </c>
      <c r="N59" s="74">
        <v>4</v>
      </c>
      <c r="O59" s="308">
        <f t="shared" si="12"/>
        <v>62</v>
      </c>
      <c r="P59" s="306">
        <f t="shared" si="13"/>
        <v>103</v>
      </c>
      <c r="Q59" s="73"/>
      <c r="R59" s="294"/>
      <c r="S59" s="88"/>
      <c r="T59" s="224"/>
      <c r="U59" s="147"/>
      <c r="V59" s="148"/>
      <c r="W59" s="148"/>
      <c r="X59" s="128">
        <v>10.199999999999999</v>
      </c>
      <c r="Y59" s="132">
        <v>35</v>
      </c>
      <c r="Z59" s="128" t="s">
        <v>71</v>
      </c>
      <c r="AA59" s="126">
        <v>1.5</v>
      </c>
      <c r="AB59" s="128"/>
      <c r="AC59" s="186"/>
      <c r="AD59" s="169"/>
      <c r="AE59" s="191">
        <v>11</v>
      </c>
      <c r="AF59" s="138"/>
      <c r="AG59" s="186">
        <v>11</v>
      </c>
      <c r="AH59" s="203">
        <v>7</v>
      </c>
      <c r="AI59" s="169"/>
      <c r="AJ59" s="220"/>
      <c r="AK59" s="219"/>
      <c r="AL59" s="172"/>
      <c r="AM59" s="196"/>
      <c r="AN59" s="179"/>
      <c r="AO59" s="206"/>
      <c r="AP59" s="74"/>
      <c r="AQ59" s="178"/>
      <c r="AR59" s="178"/>
      <c r="AS59" s="74"/>
      <c r="AT59" s="178">
        <v>9294</v>
      </c>
      <c r="AU59" s="178">
        <v>9288</v>
      </c>
      <c r="AV59" s="74" t="s">
        <v>105</v>
      </c>
      <c r="AW59" s="298"/>
    </row>
    <row r="60" spans="1:49" ht="14.25" customHeight="1" x14ac:dyDescent="0.2">
      <c r="A60" s="236"/>
      <c r="B60" s="209">
        <f t="shared" si="1"/>
        <v>3</v>
      </c>
      <c r="C60" s="154">
        <f>D58</f>
        <v>43119</v>
      </c>
      <c r="D60" s="240"/>
      <c r="E60" s="157" t="str">
        <f t="shared" si="14"/>
        <v>Après-midi</v>
      </c>
      <c r="F60" s="76" t="s">
        <v>60</v>
      </c>
      <c r="G60" s="73">
        <v>49</v>
      </c>
      <c r="H60" s="74">
        <v>38</v>
      </c>
      <c r="I60" s="73"/>
      <c r="J60" s="74"/>
      <c r="K60" s="73"/>
      <c r="L60" s="74"/>
      <c r="M60" s="73"/>
      <c r="N60" s="74"/>
      <c r="O60" s="308">
        <f t="shared" si="12"/>
        <v>49</v>
      </c>
      <c r="P60" s="306">
        <f t="shared" si="13"/>
        <v>38</v>
      </c>
      <c r="Q60" s="73"/>
      <c r="R60" s="293"/>
      <c r="S60" s="75"/>
      <c r="T60" s="223"/>
      <c r="U60" s="145" t="s">
        <v>96</v>
      </c>
      <c r="V60" s="146" t="s">
        <v>96</v>
      </c>
      <c r="W60" s="146" t="s">
        <v>96</v>
      </c>
      <c r="X60" s="74">
        <v>10.6</v>
      </c>
      <c r="Y60" s="131">
        <v>32</v>
      </c>
      <c r="Z60" s="74" t="s">
        <v>71</v>
      </c>
      <c r="AA60" s="73">
        <v>1.5</v>
      </c>
      <c r="AB60" s="74"/>
      <c r="AC60" s="186"/>
      <c r="AD60" s="169"/>
      <c r="AE60" s="191">
        <v>11</v>
      </c>
      <c r="AF60" s="138"/>
      <c r="AG60" s="186">
        <v>11</v>
      </c>
      <c r="AH60" s="203">
        <v>7</v>
      </c>
      <c r="AI60" s="169"/>
      <c r="AJ60" s="211"/>
      <c r="AK60" s="212"/>
      <c r="AL60" s="172"/>
      <c r="AM60" s="196"/>
      <c r="AN60" s="179"/>
      <c r="AO60" s="206">
        <v>100707</v>
      </c>
      <c r="AP60" s="74" t="s">
        <v>105</v>
      </c>
      <c r="AQ60" s="178"/>
      <c r="AR60" s="178"/>
      <c r="AS60" s="74"/>
      <c r="AT60" s="178"/>
      <c r="AU60" s="178"/>
      <c r="AV60" s="74"/>
      <c r="AW60" s="298"/>
    </row>
    <row r="61" spans="1:49" ht="14.25" customHeight="1" x14ac:dyDescent="0.2">
      <c r="A61" s="236"/>
      <c r="B61" s="209">
        <f t="shared" si="1"/>
        <v>3</v>
      </c>
      <c r="C61" s="154">
        <f>D61</f>
        <v>43120</v>
      </c>
      <c r="D61" s="241">
        <f>D58+1</f>
        <v>43120</v>
      </c>
      <c r="E61" s="157" t="str">
        <f t="shared" si="14"/>
        <v>Nuit</v>
      </c>
      <c r="F61" s="76"/>
      <c r="G61" s="73"/>
      <c r="H61" s="74"/>
      <c r="I61" s="73"/>
      <c r="J61" s="74"/>
      <c r="K61" s="73"/>
      <c r="L61" s="74"/>
      <c r="M61" s="73"/>
      <c r="N61" s="74"/>
      <c r="O61" s="308" t="str">
        <f t="shared" si="12"/>
        <v/>
      </c>
      <c r="P61" s="306" t="str">
        <f t="shared" si="13"/>
        <v/>
      </c>
      <c r="Q61" s="73"/>
      <c r="R61" s="293"/>
      <c r="S61" s="75"/>
      <c r="T61" s="223"/>
      <c r="U61" s="145"/>
      <c r="V61" s="146"/>
      <c r="W61" s="146"/>
      <c r="X61" s="74"/>
      <c r="Y61" s="131"/>
      <c r="Z61" s="74"/>
      <c r="AA61" s="73"/>
      <c r="AB61" s="74"/>
      <c r="AC61" s="186"/>
      <c r="AD61" s="169"/>
      <c r="AE61" s="191"/>
      <c r="AF61" s="138"/>
      <c r="AG61" s="186"/>
      <c r="AH61" s="203"/>
      <c r="AI61" s="169"/>
      <c r="AJ61" s="211"/>
      <c r="AK61" s="212"/>
      <c r="AL61" s="172"/>
      <c r="AM61" s="196"/>
      <c r="AN61" s="179"/>
      <c r="AO61" s="206"/>
      <c r="AP61" s="74"/>
      <c r="AQ61" s="178"/>
      <c r="AR61" s="178"/>
      <c r="AS61" s="74"/>
      <c r="AT61" s="178"/>
      <c r="AU61" s="178"/>
      <c r="AV61" s="74"/>
      <c r="AW61" s="298"/>
    </row>
    <row r="62" spans="1:49" ht="14.25" customHeight="1" x14ac:dyDescent="0.2">
      <c r="A62" s="236"/>
      <c r="B62" s="209">
        <f t="shared" si="1"/>
        <v>3</v>
      </c>
      <c r="C62" s="154">
        <f>D61</f>
        <v>43120</v>
      </c>
      <c r="D62" s="239"/>
      <c r="E62" s="157" t="str">
        <f t="shared" si="14"/>
        <v>Matin</v>
      </c>
      <c r="F62" s="72"/>
      <c r="G62" s="84"/>
      <c r="H62" s="85"/>
      <c r="I62" s="84"/>
      <c r="J62" s="85"/>
      <c r="K62" s="84"/>
      <c r="L62" s="85"/>
      <c r="M62" s="84"/>
      <c r="N62" s="85"/>
      <c r="O62" s="308" t="str">
        <f t="shared" si="12"/>
        <v/>
      </c>
      <c r="P62" s="306" t="str">
        <f t="shared" si="13"/>
        <v/>
      </c>
      <c r="Q62" s="73"/>
      <c r="R62" s="293"/>
      <c r="S62" s="75"/>
      <c r="T62" s="223"/>
      <c r="U62" s="145"/>
      <c r="V62" s="146"/>
      <c r="W62" s="146"/>
      <c r="X62" s="74"/>
      <c r="Y62" s="131"/>
      <c r="Z62" s="74"/>
      <c r="AA62" s="73"/>
      <c r="AB62" s="74"/>
      <c r="AC62" s="186"/>
      <c r="AD62" s="169"/>
      <c r="AE62" s="191"/>
      <c r="AF62" s="138"/>
      <c r="AG62" s="186"/>
      <c r="AH62" s="203"/>
      <c r="AI62" s="169"/>
      <c r="AJ62" s="211"/>
      <c r="AK62" s="212"/>
      <c r="AL62" s="172"/>
      <c r="AM62" s="196"/>
      <c r="AN62" s="179"/>
      <c r="AO62" s="206"/>
      <c r="AP62" s="74"/>
      <c r="AQ62" s="178"/>
      <c r="AR62" s="178"/>
      <c r="AS62" s="74"/>
      <c r="AT62" s="178"/>
      <c r="AU62" s="178"/>
      <c r="AV62" s="74"/>
      <c r="AW62" s="298"/>
    </row>
    <row r="63" spans="1:49" ht="14.25" customHeight="1" thickBot="1" x14ac:dyDescent="0.25">
      <c r="A63" s="237"/>
      <c r="B63" s="209">
        <f t="shared" si="1"/>
        <v>3</v>
      </c>
      <c r="C63" s="154">
        <f>D61</f>
        <v>43120</v>
      </c>
      <c r="D63" s="242"/>
      <c r="E63" s="158" t="str">
        <f t="shared" si="14"/>
        <v>Après-midi</v>
      </c>
      <c r="F63" s="78"/>
      <c r="G63" s="79"/>
      <c r="H63" s="80"/>
      <c r="I63" s="79"/>
      <c r="J63" s="80"/>
      <c r="K63" s="79"/>
      <c r="L63" s="80"/>
      <c r="M63" s="79"/>
      <c r="N63" s="80"/>
      <c r="O63" s="309" t="str">
        <f t="shared" si="12"/>
        <v/>
      </c>
      <c r="P63" s="310" t="str">
        <f t="shared" si="13"/>
        <v/>
      </c>
      <c r="Q63" s="79"/>
      <c r="R63" s="295"/>
      <c r="S63" s="81"/>
      <c r="T63" s="225"/>
      <c r="U63" s="149"/>
      <c r="V63" s="150"/>
      <c r="W63" s="150"/>
      <c r="X63" s="80"/>
      <c r="Y63" s="133"/>
      <c r="Z63" s="80"/>
      <c r="AA63" s="79"/>
      <c r="AB63" s="80"/>
      <c r="AC63" s="187"/>
      <c r="AD63" s="170"/>
      <c r="AE63" s="192"/>
      <c r="AF63" s="139"/>
      <c r="AG63" s="187"/>
      <c r="AH63" s="204"/>
      <c r="AI63" s="170"/>
      <c r="AJ63" s="213"/>
      <c r="AK63" s="214"/>
      <c r="AL63" s="173"/>
      <c r="AM63" s="197"/>
      <c r="AN63" s="198"/>
      <c r="AO63" s="207"/>
      <c r="AP63" s="80"/>
      <c r="AQ63" s="180"/>
      <c r="AR63" s="180"/>
      <c r="AS63" s="80"/>
      <c r="AT63" s="180"/>
      <c r="AU63" s="180"/>
      <c r="AV63" s="80"/>
      <c r="AW63" s="299"/>
    </row>
    <row r="64" spans="1:49" ht="14.25" customHeight="1" thickBot="1" x14ac:dyDescent="0.25">
      <c r="A64" s="144"/>
      <c r="B64" s="209">
        <f t="shared" si="1"/>
        <v>0</v>
      </c>
      <c r="F64" s="119" t="s">
        <v>103</v>
      </c>
      <c r="G64" s="111">
        <f t="shared" ref="G64:R64" si="15">SUM(G46:G63)</f>
        <v>428</v>
      </c>
      <c r="H64" s="112">
        <f t="shared" si="15"/>
        <v>558</v>
      </c>
      <c r="I64" s="111">
        <f t="shared" si="15"/>
        <v>54</v>
      </c>
      <c r="J64" s="112">
        <f t="shared" si="15"/>
        <v>44</v>
      </c>
      <c r="K64" s="111">
        <f t="shared" si="15"/>
        <v>0</v>
      </c>
      <c r="L64" s="112">
        <f t="shared" si="15"/>
        <v>0</v>
      </c>
      <c r="M64" s="111">
        <f t="shared" si="15"/>
        <v>23</v>
      </c>
      <c r="N64" s="112">
        <f t="shared" si="15"/>
        <v>81</v>
      </c>
      <c r="O64" s="176">
        <f>SUM(G64,I64,K64,M64)</f>
        <v>505</v>
      </c>
      <c r="P64" s="314">
        <f>SUM(H64,J64,L64,N64)</f>
        <v>683</v>
      </c>
      <c r="Q64" s="111">
        <f t="shared" si="15"/>
        <v>0</v>
      </c>
      <c r="R64" s="112">
        <f t="shared" si="15"/>
        <v>0</v>
      </c>
      <c r="S64" s="112">
        <f>SUM(S46:S63)</f>
        <v>0</v>
      </c>
      <c r="T64" s="221"/>
      <c r="W64" s="121" t="s">
        <v>104</v>
      </c>
      <c r="X64" s="152">
        <f>IFERROR(AVERAGE(X46:X63),0)</f>
        <v>10.477777777777778</v>
      </c>
      <c r="Y64" s="123">
        <f>IFERROR(AVERAGE(Y46:Y63),"-")</f>
        <v>35.700000000000003</v>
      </c>
      <c r="Z64" s="122"/>
      <c r="AA64" s="121">
        <f>IFERROR(AVERAGE(AA46:AA63),0)</f>
        <v>1.5</v>
      </c>
      <c r="AB64" s="122"/>
      <c r="AC64" s="188" t="str">
        <f>IFERROR(AVERAGE(AC46:AC63),"-")</f>
        <v>-</v>
      </c>
      <c r="AD64" s="112"/>
      <c r="AE64" s="193">
        <f>IFERROR(AVERAGE(AE46:AE63),"-")</f>
        <v>11</v>
      </c>
      <c r="AF64" s="121"/>
      <c r="AG64" s="188">
        <f>IFERROR(AVERAGE(AG46:AG63),"-")</f>
        <v>11</v>
      </c>
      <c r="AH64" s="201">
        <f t="shared" ref="AH64" si="16">IFERROR(AVERAGE(AH46:AH63),0)</f>
        <v>7</v>
      </c>
      <c r="AI64" s="112"/>
      <c r="AJ64" s="210" t="str">
        <f>IFERROR(AVERAGE(AJ46:AJ63),"-")</f>
        <v>-</v>
      </c>
      <c r="AK64" s="215" t="str">
        <f>IFERROR(AVERAGE(AK46:AK63),"-")</f>
        <v>-</v>
      </c>
      <c r="AL64" s="174"/>
      <c r="AM64" s="181"/>
      <c r="AN64" s="181"/>
      <c r="AO64" s="181"/>
      <c r="AP64" s="110"/>
      <c r="AQ64" s="181"/>
      <c r="AR64" s="181"/>
      <c r="AS64" s="110"/>
      <c r="AT64" s="181"/>
      <c r="AU64" s="181"/>
      <c r="AV64" s="110"/>
      <c r="AW64" s="110"/>
    </row>
    <row r="65" spans="1:49" ht="14.25" customHeight="1" thickBot="1" x14ac:dyDescent="0.25">
      <c r="B65" s="209">
        <f t="shared" si="1"/>
        <v>0</v>
      </c>
      <c r="O65" s="315"/>
      <c r="P65" s="315"/>
      <c r="T65" s="222"/>
      <c r="AJ65" s="216"/>
      <c r="AK65" s="216"/>
    </row>
    <row r="66" spans="1:49" ht="14.25" customHeight="1" x14ac:dyDescent="0.2">
      <c r="A66" s="235">
        <f>A46+1</f>
        <v>4</v>
      </c>
      <c r="B66" s="209">
        <f t="shared" si="1"/>
        <v>4</v>
      </c>
      <c r="C66" s="154">
        <f>D66</f>
        <v>43122</v>
      </c>
      <c r="D66" s="238">
        <f>D61+2</f>
        <v>43122</v>
      </c>
      <c r="E66" s="151" t="s">
        <v>17</v>
      </c>
      <c r="F66" s="68"/>
      <c r="G66" s="69"/>
      <c r="H66" s="70"/>
      <c r="I66" s="69"/>
      <c r="J66" s="70"/>
      <c r="K66" s="69"/>
      <c r="L66" s="70"/>
      <c r="M66" s="69"/>
      <c r="N66" s="70"/>
      <c r="O66" s="303" t="str">
        <f>IF(G66+I66+K66+M66=0,"",G66+I66+K66+M66)</f>
        <v/>
      </c>
      <c r="P66" s="304" t="str">
        <f>IF(H66+J66+L66+N66=0,"",H66+J66+L66+N66)</f>
        <v/>
      </c>
      <c r="Q66" s="69"/>
      <c r="R66" s="292"/>
      <c r="S66" s="71"/>
      <c r="T66" s="226"/>
      <c r="U66" s="300"/>
      <c r="V66" s="301"/>
      <c r="W66" s="301"/>
      <c r="X66" s="70"/>
      <c r="Y66" s="130"/>
      <c r="Z66" s="70"/>
      <c r="AA66" s="69"/>
      <c r="AB66" s="70"/>
      <c r="AC66" s="190"/>
      <c r="AD66" s="171"/>
      <c r="AE66" s="194"/>
      <c r="AF66" s="141"/>
      <c r="AG66" s="190"/>
      <c r="AH66" s="205"/>
      <c r="AI66" s="171"/>
      <c r="AJ66" s="217"/>
      <c r="AK66" s="218"/>
      <c r="AL66" s="175"/>
      <c r="AM66" s="199"/>
      <c r="AN66" s="200"/>
      <c r="AO66" s="208"/>
      <c r="AP66" s="70"/>
      <c r="AQ66" s="183"/>
      <c r="AR66" s="183"/>
      <c r="AS66" s="70"/>
      <c r="AT66" s="183"/>
      <c r="AU66" s="183"/>
      <c r="AV66" s="70"/>
      <c r="AW66" s="302"/>
    </row>
    <row r="67" spans="1:49" ht="14.25" customHeight="1" x14ac:dyDescent="0.2">
      <c r="A67" s="236"/>
      <c r="B67" s="209">
        <f t="shared" si="1"/>
        <v>4</v>
      </c>
      <c r="C67" s="154">
        <f>D66</f>
        <v>43122</v>
      </c>
      <c r="D67" s="239"/>
      <c r="E67" s="156" t="s">
        <v>16</v>
      </c>
      <c r="F67" s="72"/>
      <c r="G67" s="84"/>
      <c r="H67" s="85"/>
      <c r="I67" s="84"/>
      <c r="J67" s="85"/>
      <c r="K67" s="84"/>
      <c r="L67" s="85"/>
      <c r="M67" s="84"/>
      <c r="N67" s="85"/>
      <c r="O67" s="305"/>
      <c r="P67" s="306" t="str">
        <f t="shared" ref="P67:P83" si="17">IF(H67+J67+L67+N67=0,"",H67+J67+L67+N67)</f>
        <v/>
      </c>
      <c r="Q67" s="73"/>
      <c r="R67" s="293"/>
      <c r="S67" s="75"/>
      <c r="T67" s="223"/>
      <c r="U67" s="145"/>
      <c r="V67" s="146"/>
      <c r="W67" s="146"/>
      <c r="X67" s="74"/>
      <c r="Y67" s="131"/>
      <c r="Z67" s="74"/>
      <c r="AA67" s="73"/>
      <c r="AB67" s="74"/>
      <c r="AC67" s="186"/>
      <c r="AD67" s="169"/>
      <c r="AE67" s="191"/>
      <c r="AF67" s="138"/>
      <c r="AG67" s="186"/>
      <c r="AH67" s="203"/>
      <c r="AI67" s="169"/>
      <c r="AJ67" s="211"/>
      <c r="AK67" s="212"/>
      <c r="AL67" s="172"/>
      <c r="AM67" s="196"/>
      <c r="AN67" s="179"/>
      <c r="AO67" s="206"/>
      <c r="AP67" s="74"/>
      <c r="AQ67" s="178"/>
      <c r="AR67" s="178"/>
      <c r="AS67" s="74"/>
      <c r="AT67" s="178"/>
      <c r="AU67" s="178"/>
      <c r="AV67" s="74"/>
      <c r="AW67" s="298"/>
    </row>
    <row r="68" spans="1:49" ht="14.25" customHeight="1" x14ac:dyDescent="0.2">
      <c r="A68" s="236"/>
      <c r="B68" s="209">
        <f t="shared" si="1"/>
        <v>4</v>
      </c>
      <c r="C68" s="154">
        <f>D66</f>
        <v>43122</v>
      </c>
      <c r="D68" s="240"/>
      <c r="E68" s="156" t="s">
        <v>18</v>
      </c>
      <c r="F68" s="76"/>
      <c r="G68" s="73"/>
      <c r="H68" s="74"/>
      <c r="I68" s="73"/>
      <c r="J68" s="74"/>
      <c r="K68" s="73"/>
      <c r="L68" s="74"/>
      <c r="M68" s="73"/>
      <c r="N68" s="74"/>
      <c r="O68" s="307" t="str">
        <f t="shared" ref="O68:O83" si="18">IF(G68+I68+K68+M68=0,"",G68+I68+K68+M68)</f>
        <v/>
      </c>
      <c r="P68" s="306" t="str">
        <f t="shared" si="17"/>
        <v/>
      </c>
      <c r="Q68" s="73"/>
      <c r="R68" s="293"/>
      <c r="S68" s="75"/>
      <c r="T68" s="223"/>
      <c r="U68" s="145"/>
      <c r="V68" s="146"/>
      <c r="W68" s="146"/>
      <c r="X68" s="74"/>
      <c r="Y68" s="131"/>
      <c r="Z68" s="74"/>
      <c r="AA68" s="73"/>
      <c r="AB68" s="74"/>
      <c r="AC68" s="186"/>
      <c r="AD68" s="169"/>
      <c r="AE68" s="191"/>
      <c r="AF68" s="138"/>
      <c r="AG68" s="186"/>
      <c r="AH68" s="203"/>
      <c r="AI68" s="169"/>
      <c r="AJ68" s="211"/>
      <c r="AK68" s="212"/>
      <c r="AL68" s="172"/>
      <c r="AM68" s="196"/>
      <c r="AN68" s="179"/>
      <c r="AO68" s="206"/>
      <c r="AP68" s="74"/>
      <c r="AQ68" s="178"/>
      <c r="AR68" s="178"/>
      <c r="AS68" s="74"/>
      <c r="AT68" s="178"/>
      <c r="AU68" s="178"/>
      <c r="AV68" s="74"/>
      <c r="AW68" s="298"/>
    </row>
    <row r="69" spans="1:49" ht="14.25" customHeight="1" x14ac:dyDescent="0.2">
      <c r="A69" s="236"/>
      <c r="B69" s="209">
        <f t="shared" si="1"/>
        <v>4</v>
      </c>
      <c r="C69" s="154">
        <f>D69</f>
        <v>43123</v>
      </c>
      <c r="D69" s="241">
        <f>D66+1</f>
        <v>43123</v>
      </c>
      <c r="E69" s="157" t="str">
        <f>$E$6</f>
        <v>Nuit</v>
      </c>
      <c r="F69" s="77"/>
      <c r="G69" s="86"/>
      <c r="H69" s="87"/>
      <c r="I69" s="86"/>
      <c r="J69" s="87"/>
      <c r="K69" s="86"/>
      <c r="L69" s="87"/>
      <c r="M69" s="86"/>
      <c r="N69" s="87"/>
      <c r="O69" s="308" t="str">
        <f t="shared" si="18"/>
        <v/>
      </c>
      <c r="P69" s="306" t="str">
        <f t="shared" si="17"/>
        <v/>
      </c>
      <c r="Q69" s="73"/>
      <c r="R69" s="293"/>
      <c r="S69" s="75"/>
      <c r="T69" s="223"/>
      <c r="U69" s="145"/>
      <c r="V69" s="146"/>
      <c r="W69" s="146"/>
      <c r="X69" s="74"/>
      <c r="Y69" s="131"/>
      <c r="Z69" s="74"/>
      <c r="AA69" s="73"/>
      <c r="AB69" s="74"/>
      <c r="AC69" s="186"/>
      <c r="AD69" s="169"/>
      <c r="AE69" s="191"/>
      <c r="AF69" s="138"/>
      <c r="AG69" s="186"/>
      <c r="AH69" s="203"/>
      <c r="AI69" s="169"/>
      <c r="AJ69" s="211"/>
      <c r="AK69" s="212"/>
      <c r="AL69" s="172"/>
      <c r="AM69" s="196"/>
      <c r="AN69" s="179"/>
      <c r="AO69" s="206"/>
      <c r="AP69" s="74"/>
      <c r="AQ69" s="178"/>
      <c r="AR69" s="178"/>
      <c r="AS69" s="74"/>
      <c r="AT69" s="178"/>
      <c r="AU69" s="178"/>
      <c r="AV69" s="74"/>
      <c r="AW69" s="298"/>
    </row>
    <row r="70" spans="1:49" ht="14.25" customHeight="1" x14ac:dyDescent="0.2">
      <c r="A70" s="236"/>
      <c r="B70" s="209">
        <f t="shared" si="1"/>
        <v>4</v>
      </c>
      <c r="C70" s="154">
        <f>D69</f>
        <v>43123</v>
      </c>
      <c r="D70" s="239"/>
      <c r="E70" s="157" t="str">
        <f>$E$7</f>
        <v>Matin</v>
      </c>
      <c r="F70" s="76"/>
      <c r="G70" s="73"/>
      <c r="H70" s="74"/>
      <c r="I70" s="73"/>
      <c r="J70" s="74"/>
      <c r="K70" s="73"/>
      <c r="L70" s="74"/>
      <c r="M70" s="73"/>
      <c r="N70" s="74"/>
      <c r="O70" s="308" t="str">
        <f t="shared" si="18"/>
        <v/>
      </c>
      <c r="P70" s="306" t="str">
        <f t="shared" si="17"/>
        <v/>
      </c>
      <c r="Q70" s="73"/>
      <c r="R70" s="293"/>
      <c r="S70" s="75"/>
      <c r="T70" s="223"/>
      <c r="U70" s="145"/>
      <c r="V70" s="146"/>
      <c r="W70" s="146"/>
      <c r="X70" s="74"/>
      <c r="Y70" s="131"/>
      <c r="Z70" s="74"/>
      <c r="AA70" s="73"/>
      <c r="AB70" s="74"/>
      <c r="AC70" s="186"/>
      <c r="AD70" s="169"/>
      <c r="AE70" s="191"/>
      <c r="AF70" s="138"/>
      <c r="AG70" s="186"/>
      <c r="AH70" s="203"/>
      <c r="AI70" s="169"/>
      <c r="AJ70" s="211"/>
      <c r="AK70" s="212"/>
      <c r="AL70" s="172"/>
      <c r="AM70" s="196"/>
      <c r="AN70" s="179"/>
      <c r="AO70" s="206"/>
      <c r="AP70" s="74"/>
      <c r="AQ70" s="178"/>
      <c r="AR70" s="178"/>
      <c r="AS70" s="74"/>
      <c r="AT70" s="178"/>
      <c r="AU70" s="178"/>
      <c r="AV70" s="74"/>
      <c r="AW70" s="298"/>
    </row>
    <row r="71" spans="1:49" ht="14.25" customHeight="1" x14ac:dyDescent="0.2">
      <c r="A71" s="236"/>
      <c r="B71" s="209">
        <f t="shared" ref="B71:B134" si="19">WEEKNUM(C71)</f>
        <v>4</v>
      </c>
      <c r="C71" s="154">
        <f>D69</f>
        <v>43123</v>
      </c>
      <c r="D71" s="240"/>
      <c r="E71" s="157" t="str">
        <f>$E$8</f>
        <v>Après-midi</v>
      </c>
      <c r="F71" s="76"/>
      <c r="G71" s="73"/>
      <c r="H71" s="74"/>
      <c r="I71" s="73"/>
      <c r="J71" s="74"/>
      <c r="K71" s="73"/>
      <c r="L71" s="74"/>
      <c r="M71" s="73"/>
      <c r="N71" s="74"/>
      <c r="O71" s="308" t="str">
        <f t="shared" si="18"/>
        <v/>
      </c>
      <c r="P71" s="306" t="str">
        <f t="shared" si="17"/>
        <v/>
      </c>
      <c r="Q71" s="73"/>
      <c r="R71" s="293"/>
      <c r="S71" s="75"/>
      <c r="T71" s="223"/>
      <c r="U71" s="145"/>
      <c r="V71" s="146"/>
      <c r="W71" s="146"/>
      <c r="X71" s="74"/>
      <c r="Y71" s="131"/>
      <c r="Z71" s="74"/>
      <c r="AA71" s="73"/>
      <c r="AB71" s="74"/>
      <c r="AC71" s="186"/>
      <c r="AD71" s="169"/>
      <c r="AE71" s="191"/>
      <c r="AF71" s="138"/>
      <c r="AG71" s="186"/>
      <c r="AH71" s="203"/>
      <c r="AI71" s="169"/>
      <c r="AJ71" s="211"/>
      <c r="AK71" s="212"/>
      <c r="AL71" s="172"/>
      <c r="AM71" s="196"/>
      <c r="AN71" s="179"/>
      <c r="AO71" s="206"/>
      <c r="AP71" s="74"/>
      <c r="AQ71" s="178"/>
      <c r="AR71" s="178"/>
      <c r="AS71" s="74"/>
      <c r="AT71" s="178"/>
      <c r="AU71" s="178"/>
      <c r="AV71" s="74"/>
      <c r="AW71" s="298"/>
    </row>
    <row r="72" spans="1:49" ht="14.25" customHeight="1" x14ac:dyDescent="0.2">
      <c r="A72" s="236"/>
      <c r="B72" s="209">
        <f t="shared" si="19"/>
        <v>4</v>
      </c>
      <c r="C72" s="154">
        <f>D72</f>
        <v>43124</v>
      </c>
      <c r="D72" s="241">
        <f>D69+1</f>
        <v>43124</v>
      </c>
      <c r="E72" s="157" t="str">
        <f t="shared" ref="E72:E83" si="20">E69</f>
        <v>Nuit</v>
      </c>
      <c r="F72" s="76"/>
      <c r="G72" s="73"/>
      <c r="H72" s="74"/>
      <c r="I72" s="73"/>
      <c r="J72" s="74"/>
      <c r="K72" s="73"/>
      <c r="L72" s="74"/>
      <c r="M72" s="73"/>
      <c r="N72" s="74"/>
      <c r="O72" s="308" t="str">
        <f t="shared" si="18"/>
        <v/>
      </c>
      <c r="P72" s="306" t="str">
        <f t="shared" si="17"/>
        <v/>
      </c>
      <c r="Q72" s="73"/>
      <c r="R72" s="293"/>
      <c r="S72" s="75"/>
      <c r="T72" s="223"/>
      <c r="U72" s="145"/>
      <c r="V72" s="146"/>
      <c r="W72" s="146"/>
      <c r="X72" s="74"/>
      <c r="Y72" s="131"/>
      <c r="Z72" s="74"/>
      <c r="AA72" s="73"/>
      <c r="AB72" s="74"/>
      <c r="AC72" s="186"/>
      <c r="AD72" s="169"/>
      <c r="AE72" s="191"/>
      <c r="AF72" s="138"/>
      <c r="AG72" s="186"/>
      <c r="AH72" s="203"/>
      <c r="AI72" s="169"/>
      <c r="AJ72" s="211"/>
      <c r="AK72" s="212"/>
      <c r="AL72" s="172"/>
      <c r="AM72" s="196"/>
      <c r="AN72" s="179"/>
      <c r="AO72" s="206"/>
      <c r="AP72" s="74"/>
      <c r="AQ72" s="178"/>
      <c r="AR72" s="178"/>
      <c r="AS72" s="74"/>
      <c r="AT72" s="178"/>
      <c r="AU72" s="178"/>
      <c r="AV72" s="74"/>
      <c r="AW72" s="298"/>
    </row>
    <row r="73" spans="1:49" ht="14.25" customHeight="1" x14ac:dyDescent="0.2">
      <c r="A73" s="236"/>
      <c r="B73" s="209">
        <f t="shared" si="19"/>
        <v>4</v>
      </c>
      <c r="C73" s="154">
        <f>D72</f>
        <v>43124</v>
      </c>
      <c r="D73" s="239"/>
      <c r="E73" s="157" t="str">
        <f t="shared" si="20"/>
        <v>Matin</v>
      </c>
      <c r="F73" s="76" t="s">
        <v>60</v>
      </c>
      <c r="G73" s="73">
        <v>52</v>
      </c>
      <c r="H73" s="74">
        <v>73.900000000000006</v>
      </c>
      <c r="I73" s="73">
        <v>12</v>
      </c>
      <c r="J73" s="74">
        <v>5.16</v>
      </c>
      <c r="K73" s="73"/>
      <c r="L73" s="74"/>
      <c r="M73" s="73"/>
      <c r="N73" s="74"/>
      <c r="O73" s="308">
        <f t="shared" si="18"/>
        <v>64</v>
      </c>
      <c r="P73" s="306">
        <f t="shared" si="17"/>
        <v>79.06</v>
      </c>
      <c r="Q73" s="73"/>
      <c r="R73" s="293"/>
      <c r="S73" s="75"/>
      <c r="T73" s="223"/>
      <c r="U73" s="145"/>
      <c r="V73" s="146"/>
      <c r="W73" s="146"/>
      <c r="X73" s="74">
        <v>9.1999999999999993</v>
      </c>
      <c r="Y73" s="131">
        <v>23</v>
      </c>
      <c r="Z73" s="74" t="s">
        <v>71</v>
      </c>
      <c r="AA73" s="73"/>
      <c r="AB73" s="74"/>
      <c r="AC73" s="186"/>
      <c r="AD73" s="169"/>
      <c r="AE73" s="191">
        <v>11</v>
      </c>
      <c r="AF73" s="138">
        <v>43124</v>
      </c>
      <c r="AG73" s="186">
        <v>11</v>
      </c>
      <c r="AH73" s="203">
        <v>7</v>
      </c>
      <c r="AI73" s="169">
        <v>43124</v>
      </c>
      <c r="AJ73" s="211"/>
      <c r="AK73" s="212"/>
      <c r="AL73" s="172"/>
      <c r="AM73" s="196"/>
      <c r="AN73" s="179"/>
      <c r="AO73" s="206"/>
      <c r="AP73" s="74"/>
      <c r="AQ73" s="178"/>
      <c r="AR73" s="178"/>
      <c r="AS73" s="74"/>
      <c r="AT73" s="178"/>
      <c r="AU73" s="178"/>
      <c r="AV73" s="74"/>
      <c r="AW73" s="298"/>
    </row>
    <row r="74" spans="1:49" ht="14.25" customHeight="1" x14ac:dyDescent="0.2">
      <c r="A74" s="236"/>
      <c r="B74" s="209">
        <f t="shared" si="19"/>
        <v>4</v>
      </c>
      <c r="C74" s="154">
        <f>D72</f>
        <v>43124</v>
      </c>
      <c r="D74" s="240"/>
      <c r="E74" s="157" t="str">
        <f t="shared" si="20"/>
        <v>Après-midi</v>
      </c>
      <c r="F74" s="76" t="s">
        <v>91</v>
      </c>
      <c r="G74" s="73"/>
      <c r="H74" s="74"/>
      <c r="I74" s="73"/>
      <c r="J74" s="74"/>
      <c r="K74" s="73"/>
      <c r="L74" s="74"/>
      <c r="M74" s="73">
        <v>9</v>
      </c>
      <c r="N74" s="74">
        <v>39.4</v>
      </c>
      <c r="O74" s="308">
        <f t="shared" si="18"/>
        <v>9</v>
      </c>
      <c r="P74" s="306">
        <f t="shared" si="17"/>
        <v>39.4</v>
      </c>
      <c r="Q74" s="73"/>
      <c r="R74" s="293"/>
      <c r="S74" s="75"/>
      <c r="T74" s="223"/>
      <c r="U74" s="145" t="s">
        <v>96</v>
      </c>
      <c r="V74" s="146" t="s">
        <v>96</v>
      </c>
      <c r="W74" s="146" t="s">
        <v>96</v>
      </c>
      <c r="X74" s="74">
        <v>9.6</v>
      </c>
      <c r="Y74" s="131">
        <v>22</v>
      </c>
      <c r="Z74" s="74" t="s">
        <v>71</v>
      </c>
      <c r="AA74" s="73" t="s">
        <v>117</v>
      </c>
      <c r="AB74" s="74" t="s">
        <v>96</v>
      </c>
      <c r="AC74" s="186"/>
      <c r="AD74" s="169"/>
      <c r="AE74" s="191"/>
      <c r="AF74" s="138"/>
      <c r="AG74" s="186">
        <v>11</v>
      </c>
      <c r="AH74" s="203">
        <v>7</v>
      </c>
      <c r="AI74" s="169"/>
      <c r="AJ74" s="211"/>
      <c r="AK74" s="212"/>
      <c r="AL74" s="172"/>
      <c r="AM74" s="196"/>
      <c r="AN74" s="179"/>
      <c r="AO74" s="206"/>
      <c r="AP74" s="74"/>
      <c r="AQ74" s="178">
        <v>9294</v>
      </c>
      <c r="AR74" s="178">
        <v>9288</v>
      </c>
      <c r="AS74" s="74" t="s">
        <v>105</v>
      </c>
      <c r="AT74" s="178"/>
      <c r="AU74" s="178"/>
      <c r="AV74" s="74"/>
      <c r="AW74" s="298"/>
    </row>
    <row r="75" spans="1:49" ht="14.25" customHeight="1" x14ac:dyDescent="0.2">
      <c r="A75" s="236"/>
      <c r="B75" s="209">
        <f t="shared" si="19"/>
        <v>4</v>
      </c>
      <c r="C75" s="154">
        <f>D75</f>
        <v>43125</v>
      </c>
      <c r="D75" s="241">
        <f>D72+1</f>
        <v>43125</v>
      </c>
      <c r="E75" s="157" t="str">
        <f t="shared" si="20"/>
        <v>Nuit</v>
      </c>
      <c r="F75" s="76"/>
      <c r="G75" s="73"/>
      <c r="H75" s="74"/>
      <c r="I75" s="73"/>
      <c r="J75" s="74"/>
      <c r="K75" s="73"/>
      <c r="L75" s="74"/>
      <c r="M75" s="73"/>
      <c r="N75" s="74"/>
      <c r="O75" s="308" t="str">
        <f t="shared" si="18"/>
        <v/>
      </c>
      <c r="P75" s="306" t="str">
        <f t="shared" si="17"/>
        <v/>
      </c>
      <c r="Q75" s="73"/>
      <c r="R75" s="293"/>
      <c r="S75" s="75"/>
      <c r="T75" s="223"/>
      <c r="U75" s="145"/>
      <c r="V75" s="146"/>
      <c r="W75" s="146"/>
      <c r="X75" s="74"/>
      <c r="Y75" s="131"/>
      <c r="Z75" s="74"/>
      <c r="AA75" s="73"/>
      <c r="AB75" s="74"/>
      <c r="AC75" s="186"/>
      <c r="AD75" s="169"/>
      <c r="AE75" s="191"/>
      <c r="AF75" s="138"/>
      <c r="AG75" s="186"/>
      <c r="AH75" s="203"/>
      <c r="AI75" s="169"/>
      <c r="AJ75" s="211"/>
      <c r="AK75" s="212"/>
      <c r="AL75" s="172"/>
      <c r="AM75" s="196"/>
      <c r="AN75" s="179"/>
      <c r="AO75" s="206"/>
      <c r="AP75" s="74"/>
      <c r="AQ75" s="178"/>
      <c r="AR75" s="178"/>
      <c r="AS75" s="74"/>
      <c r="AT75" s="178"/>
      <c r="AU75" s="178"/>
      <c r="AV75" s="74"/>
      <c r="AW75" s="298"/>
    </row>
    <row r="76" spans="1:49" ht="14.25" customHeight="1" x14ac:dyDescent="0.2">
      <c r="A76" s="236"/>
      <c r="B76" s="209">
        <f t="shared" si="19"/>
        <v>4</v>
      </c>
      <c r="C76" s="154">
        <f>D75</f>
        <v>43125</v>
      </c>
      <c r="D76" s="239"/>
      <c r="E76" s="157" t="str">
        <f t="shared" si="20"/>
        <v>Matin</v>
      </c>
      <c r="F76" s="76" t="s">
        <v>60</v>
      </c>
      <c r="G76" s="73">
        <v>21</v>
      </c>
      <c r="H76" s="74">
        <v>51.95</v>
      </c>
      <c r="I76" s="73"/>
      <c r="J76" s="74"/>
      <c r="K76" s="73"/>
      <c r="L76" s="74"/>
      <c r="M76" s="73"/>
      <c r="N76" s="74"/>
      <c r="O76" s="308">
        <f t="shared" si="18"/>
        <v>21</v>
      </c>
      <c r="P76" s="306">
        <f t="shared" si="17"/>
        <v>51.95</v>
      </c>
      <c r="Q76" s="73"/>
      <c r="R76" s="293"/>
      <c r="S76" s="75"/>
      <c r="T76" s="223"/>
      <c r="U76" s="145"/>
      <c r="V76" s="146"/>
      <c r="W76" s="146"/>
      <c r="X76" s="74"/>
      <c r="Y76" s="131">
        <v>23</v>
      </c>
      <c r="Z76" s="74" t="s">
        <v>71</v>
      </c>
      <c r="AA76" s="73"/>
      <c r="AB76" s="74"/>
      <c r="AC76" s="186"/>
      <c r="AD76" s="169"/>
      <c r="AE76" s="191"/>
      <c r="AF76" s="138"/>
      <c r="AG76" s="186"/>
      <c r="AH76" s="203"/>
      <c r="AI76" s="169"/>
      <c r="AJ76" s="211"/>
      <c r="AK76" s="212"/>
      <c r="AL76" s="172"/>
      <c r="AM76" s="196"/>
      <c r="AN76" s="179"/>
      <c r="AO76" s="206"/>
      <c r="AP76" s="74"/>
      <c r="AQ76" s="178"/>
      <c r="AR76" s="178"/>
      <c r="AS76" s="74"/>
      <c r="AT76" s="178"/>
      <c r="AU76" s="178"/>
      <c r="AV76" s="74"/>
      <c r="AW76" s="298"/>
    </row>
    <row r="77" spans="1:49" ht="14.25" customHeight="1" x14ac:dyDescent="0.2">
      <c r="A77" s="236"/>
      <c r="B77" s="209">
        <f t="shared" si="19"/>
        <v>4</v>
      </c>
      <c r="C77" s="154">
        <f>D75</f>
        <v>43125</v>
      </c>
      <c r="D77" s="240"/>
      <c r="E77" s="157" t="str">
        <f t="shared" si="20"/>
        <v>Après-midi</v>
      </c>
      <c r="F77" s="76" t="s">
        <v>91</v>
      </c>
      <c r="G77" s="73"/>
      <c r="H77" s="74"/>
      <c r="I77" s="73"/>
      <c r="J77" s="74"/>
      <c r="K77" s="73"/>
      <c r="L77" s="74"/>
      <c r="M77" s="73">
        <v>10</v>
      </c>
      <c r="N77" s="74">
        <v>38.71</v>
      </c>
      <c r="O77" s="308">
        <f t="shared" si="18"/>
        <v>10</v>
      </c>
      <c r="P77" s="306">
        <v>38.71</v>
      </c>
      <c r="Q77" s="73"/>
      <c r="R77" s="293"/>
      <c r="S77" s="75"/>
      <c r="T77" s="223"/>
      <c r="U77" s="145" t="s">
        <v>96</v>
      </c>
      <c r="V77" s="146" t="s">
        <v>96</v>
      </c>
      <c r="W77" s="146" t="s">
        <v>96</v>
      </c>
      <c r="X77" s="74">
        <v>8.8000000000000007</v>
      </c>
      <c r="Y77" s="131">
        <v>23</v>
      </c>
      <c r="Z77" s="74" t="s">
        <v>71</v>
      </c>
      <c r="AA77" s="73" t="s">
        <v>117</v>
      </c>
      <c r="AB77" s="74"/>
      <c r="AC77" s="186"/>
      <c r="AD77" s="169"/>
      <c r="AE77" s="191"/>
      <c r="AF77" s="138"/>
      <c r="AG77" s="186">
        <v>11</v>
      </c>
      <c r="AH77" s="203">
        <v>7</v>
      </c>
      <c r="AI77" s="169"/>
      <c r="AJ77" s="220"/>
      <c r="AK77" s="212"/>
      <c r="AL77" s="172"/>
      <c r="AM77" s="196"/>
      <c r="AN77" s="179"/>
      <c r="AO77" s="206"/>
      <c r="AP77" s="74"/>
      <c r="AQ77" s="178"/>
      <c r="AR77" s="178"/>
      <c r="AS77" s="74"/>
      <c r="AT77" s="178" t="s">
        <v>119</v>
      </c>
      <c r="AU77" s="178" t="s">
        <v>118</v>
      </c>
      <c r="AV77" s="74" t="s">
        <v>96</v>
      </c>
      <c r="AW77" s="298"/>
    </row>
    <row r="78" spans="1:49" ht="14.25" customHeight="1" x14ac:dyDescent="0.2">
      <c r="A78" s="236"/>
      <c r="B78" s="209">
        <f t="shared" si="19"/>
        <v>4</v>
      </c>
      <c r="C78" s="154">
        <f>D78</f>
        <v>43126</v>
      </c>
      <c r="D78" s="241">
        <f>D75+1</f>
        <v>43126</v>
      </c>
      <c r="E78" s="157" t="str">
        <f t="shared" si="20"/>
        <v>Nuit</v>
      </c>
      <c r="F78" s="76"/>
      <c r="G78" s="73"/>
      <c r="H78" s="74"/>
      <c r="I78" s="73"/>
      <c r="J78" s="74"/>
      <c r="K78" s="73"/>
      <c r="L78" s="74"/>
      <c r="M78" s="73"/>
      <c r="N78" s="74"/>
      <c r="O78" s="308" t="str">
        <f t="shared" si="18"/>
        <v/>
      </c>
      <c r="P78" s="306" t="str">
        <f t="shared" si="17"/>
        <v/>
      </c>
      <c r="Q78" s="73"/>
      <c r="R78" s="293"/>
      <c r="S78" s="75"/>
      <c r="T78" s="223"/>
      <c r="U78" s="145"/>
      <c r="V78" s="146"/>
      <c r="W78" s="146"/>
      <c r="X78" s="74"/>
      <c r="Y78" s="131"/>
      <c r="Z78" s="74"/>
      <c r="AA78" s="73"/>
      <c r="AB78" s="74"/>
      <c r="AC78" s="186"/>
      <c r="AD78" s="169"/>
      <c r="AE78" s="191"/>
      <c r="AF78" s="138"/>
      <c r="AG78" s="186"/>
      <c r="AH78" s="203"/>
      <c r="AI78" s="169"/>
      <c r="AJ78" s="211"/>
      <c r="AK78" s="219"/>
      <c r="AL78" s="172"/>
      <c r="AM78" s="196"/>
      <c r="AN78" s="179"/>
      <c r="AO78" s="206"/>
      <c r="AP78" s="74"/>
      <c r="AQ78" s="178"/>
      <c r="AR78" s="178"/>
      <c r="AS78" s="74"/>
      <c r="AT78" s="178"/>
      <c r="AU78" s="178"/>
      <c r="AV78" s="74"/>
      <c r="AW78" s="298"/>
    </row>
    <row r="79" spans="1:49" ht="14.25" customHeight="1" x14ac:dyDescent="0.2">
      <c r="A79" s="236"/>
      <c r="B79" s="209">
        <f t="shared" si="19"/>
        <v>4</v>
      </c>
      <c r="C79" s="154">
        <f>D78</f>
        <v>43126</v>
      </c>
      <c r="D79" s="239"/>
      <c r="E79" s="157" t="str">
        <f t="shared" si="20"/>
        <v>Matin</v>
      </c>
      <c r="F79" s="76" t="s">
        <v>60</v>
      </c>
      <c r="G79" s="73">
        <v>76</v>
      </c>
      <c r="H79" s="74">
        <v>116.55</v>
      </c>
      <c r="I79" s="73">
        <v>1</v>
      </c>
      <c r="J79" s="74">
        <v>0.84</v>
      </c>
      <c r="K79" s="73"/>
      <c r="L79" s="74"/>
      <c r="M79" s="73"/>
      <c r="N79" s="74"/>
      <c r="O79" s="308">
        <f t="shared" si="18"/>
        <v>77</v>
      </c>
      <c r="P79" s="306">
        <f t="shared" si="17"/>
        <v>117.39</v>
      </c>
      <c r="Q79" s="73"/>
      <c r="R79" s="294"/>
      <c r="S79" s="88"/>
      <c r="T79" s="224"/>
      <c r="U79" s="147"/>
      <c r="V79" s="148"/>
      <c r="W79" s="148"/>
      <c r="X79" s="128"/>
      <c r="Y79" s="132">
        <v>23</v>
      </c>
      <c r="Z79" s="128" t="s">
        <v>71</v>
      </c>
      <c r="AA79" s="126"/>
      <c r="AB79" s="128"/>
      <c r="AC79" s="186"/>
      <c r="AD79" s="169"/>
      <c r="AE79" s="191"/>
      <c r="AF79" s="138"/>
      <c r="AG79" s="186"/>
      <c r="AH79" s="203"/>
      <c r="AI79" s="169"/>
      <c r="AJ79" s="220"/>
      <c r="AK79" s="219"/>
      <c r="AL79" s="172"/>
      <c r="AM79" s="196"/>
      <c r="AN79" s="179"/>
      <c r="AO79" s="206"/>
      <c r="AP79" s="74"/>
      <c r="AQ79" s="178"/>
      <c r="AR79" s="178"/>
      <c r="AS79" s="74"/>
      <c r="AT79" s="178"/>
      <c r="AU79" s="178"/>
      <c r="AV79" s="74"/>
      <c r="AW79" s="298"/>
    </row>
    <row r="80" spans="1:49" ht="14.25" customHeight="1" x14ac:dyDescent="0.2">
      <c r="A80" s="236"/>
      <c r="B80" s="209">
        <f t="shared" si="19"/>
        <v>4</v>
      </c>
      <c r="C80" s="154">
        <f>D78</f>
        <v>43126</v>
      </c>
      <c r="D80" s="240"/>
      <c r="E80" s="157" t="str">
        <f t="shared" si="20"/>
        <v>Après-midi</v>
      </c>
      <c r="F80" s="76" t="s">
        <v>91</v>
      </c>
      <c r="G80" s="73"/>
      <c r="H80" s="74"/>
      <c r="I80" s="73"/>
      <c r="J80" s="74"/>
      <c r="K80" s="73"/>
      <c r="L80" s="74"/>
      <c r="M80" s="73">
        <v>6</v>
      </c>
      <c r="N80" s="74">
        <v>20.36</v>
      </c>
      <c r="O80" s="308">
        <f t="shared" si="18"/>
        <v>6</v>
      </c>
      <c r="P80" s="306">
        <f t="shared" si="17"/>
        <v>20.36</v>
      </c>
      <c r="Q80" s="73"/>
      <c r="R80" s="293"/>
      <c r="S80" s="75"/>
      <c r="T80" s="223"/>
      <c r="U80" s="145" t="s">
        <v>96</v>
      </c>
      <c r="V80" s="146" t="s">
        <v>96</v>
      </c>
      <c r="W80" s="146" t="s">
        <v>96</v>
      </c>
      <c r="X80" s="74">
        <v>9.3000000000000007</v>
      </c>
      <c r="Y80" s="131">
        <v>30</v>
      </c>
      <c r="Z80" s="74" t="s">
        <v>71</v>
      </c>
      <c r="AA80" s="73" t="s">
        <v>117</v>
      </c>
      <c r="AB80" s="74" t="s">
        <v>96</v>
      </c>
      <c r="AC80" s="186"/>
      <c r="AD80" s="169"/>
      <c r="AE80" s="191"/>
      <c r="AF80" s="138"/>
      <c r="AG80" s="186">
        <v>11</v>
      </c>
      <c r="AH80" s="203">
        <v>7</v>
      </c>
      <c r="AI80" s="169"/>
      <c r="AJ80" s="211"/>
      <c r="AK80" s="212"/>
      <c r="AL80" s="172"/>
      <c r="AM80" s="196"/>
      <c r="AN80" s="179"/>
      <c r="AO80" s="206"/>
      <c r="AP80" s="74"/>
      <c r="AQ80" s="178"/>
      <c r="AR80" s="178"/>
      <c r="AS80" s="74"/>
      <c r="AT80" s="178"/>
      <c r="AU80" s="178"/>
      <c r="AV80" s="74"/>
      <c r="AW80" s="298"/>
    </row>
    <row r="81" spans="1:49" ht="14.25" customHeight="1" x14ac:dyDescent="0.2">
      <c r="A81" s="236"/>
      <c r="B81" s="209">
        <f t="shared" si="19"/>
        <v>4</v>
      </c>
      <c r="C81" s="154">
        <f>D81</f>
        <v>43127</v>
      </c>
      <c r="D81" s="241">
        <f>D78+1</f>
        <v>43127</v>
      </c>
      <c r="E81" s="157" t="str">
        <f t="shared" si="20"/>
        <v>Nuit</v>
      </c>
      <c r="F81" s="76"/>
      <c r="G81" s="73"/>
      <c r="H81" s="74"/>
      <c r="I81" s="73"/>
      <c r="J81" s="74"/>
      <c r="K81" s="73"/>
      <c r="L81" s="74"/>
      <c r="M81" s="73"/>
      <c r="N81" s="74"/>
      <c r="O81" s="308" t="str">
        <f t="shared" si="18"/>
        <v/>
      </c>
      <c r="P81" s="306" t="str">
        <f t="shared" si="17"/>
        <v/>
      </c>
      <c r="Q81" s="73"/>
      <c r="R81" s="293"/>
      <c r="S81" s="75"/>
      <c r="T81" s="223"/>
      <c r="U81" s="145"/>
      <c r="V81" s="146"/>
      <c r="W81" s="146"/>
      <c r="X81" s="74"/>
      <c r="Y81" s="131"/>
      <c r="Z81" s="74"/>
      <c r="AA81" s="73"/>
      <c r="AB81" s="74"/>
      <c r="AC81" s="186"/>
      <c r="AD81" s="169"/>
      <c r="AE81" s="191"/>
      <c r="AF81" s="138"/>
      <c r="AG81" s="186"/>
      <c r="AH81" s="203"/>
      <c r="AI81" s="169"/>
      <c r="AJ81" s="211"/>
      <c r="AK81" s="212"/>
      <c r="AL81" s="172"/>
      <c r="AM81" s="196"/>
      <c r="AN81" s="179"/>
      <c r="AO81" s="206"/>
      <c r="AP81" s="74"/>
      <c r="AQ81" s="178"/>
      <c r="AR81" s="178"/>
      <c r="AS81" s="74"/>
      <c r="AT81" s="178"/>
      <c r="AU81" s="178"/>
      <c r="AV81" s="74"/>
      <c r="AW81" s="298"/>
    </row>
    <row r="82" spans="1:49" ht="14.25" customHeight="1" x14ac:dyDescent="0.2">
      <c r="A82" s="236"/>
      <c r="B82" s="209">
        <f t="shared" si="19"/>
        <v>4</v>
      </c>
      <c r="C82" s="154">
        <f>D81</f>
        <v>43127</v>
      </c>
      <c r="D82" s="239"/>
      <c r="E82" s="157" t="str">
        <f t="shared" si="20"/>
        <v>Matin</v>
      </c>
      <c r="F82" s="72"/>
      <c r="G82" s="84"/>
      <c r="H82" s="85"/>
      <c r="I82" s="84"/>
      <c r="J82" s="85"/>
      <c r="K82" s="84"/>
      <c r="L82" s="85"/>
      <c r="M82" s="84"/>
      <c r="N82" s="85"/>
      <c r="O82" s="308" t="str">
        <f t="shared" si="18"/>
        <v/>
      </c>
      <c r="P82" s="306" t="str">
        <f t="shared" si="17"/>
        <v/>
      </c>
      <c r="Q82" s="73"/>
      <c r="R82" s="293"/>
      <c r="S82" s="75"/>
      <c r="T82" s="223"/>
      <c r="U82" s="145"/>
      <c r="V82" s="146"/>
      <c r="W82" s="146"/>
      <c r="X82" s="74"/>
      <c r="Y82" s="131"/>
      <c r="Z82" s="74"/>
      <c r="AA82" s="73"/>
      <c r="AB82" s="74"/>
      <c r="AC82" s="186"/>
      <c r="AD82" s="169"/>
      <c r="AE82" s="191"/>
      <c r="AF82" s="138"/>
      <c r="AG82" s="186"/>
      <c r="AH82" s="203"/>
      <c r="AI82" s="169"/>
      <c r="AJ82" s="211"/>
      <c r="AK82" s="212"/>
      <c r="AL82" s="172"/>
      <c r="AM82" s="196"/>
      <c r="AN82" s="179"/>
      <c r="AO82" s="206"/>
      <c r="AP82" s="74"/>
      <c r="AQ82" s="178"/>
      <c r="AR82" s="178"/>
      <c r="AS82" s="74"/>
      <c r="AT82" s="178"/>
      <c r="AU82" s="178"/>
      <c r="AV82" s="74"/>
      <c r="AW82" s="298"/>
    </row>
    <row r="83" spans="1:49" ht="14.25" customHeight="1" thickBot="1" x14ac:dyDescent="0.25">
      <c r="A83" s="237"/>
      <c r="B83" s="209">
        <f t="shared" si="19"/>
        <v>4</v>
      </c>
      <c r="C83" s="154">
        <f>D81</f>
        <v>43127</v>
      </c>
      <c r="D83" s="242"/>
      <c r="E83" s="158" t="str">
        <f t="shared" si="20"/>
        <v>Après-midi</v>
      </c>
      <c r="F83" s="78"/>
      <c r="G83" s="79"/>
      <c r="H83" s="80"/>
      <c r="I83" s="79"/>
      <c r="J83" s="80"/>
      <c r="K83" s="79"/>
      <c r="L83" s="80"/>
      <c r="M83" s="79"/>
      <c r="N83" s="80"/>
      <c r="O83" s="309" t="str">
        <f t="shared" si="18"/>
        <v/>
      </c>
      <c r="P83" s="310" t="str">
        <f t="shared" si="17"/>
        <v/>
      </c>
      <c r="Q83" s="79"/>
      <c r="R83" s="295"/>
      <c r="S83" s="81"/>
      <c r="T83" s="225"/>
      <c r="U83" s="149"/>
      <c r="V83" s="150"/>
      <c r="W83" s="150"/>
      <c r="X83" s="80"/>
      <c r="Y83" s="133"/>
      <c r="Z83" s="80"/>
      <c r="AA83" s="79"/>
      <c r="AB83" s="80"/>
      <c r="AC83" s="187"/>
      <c r="AD83" s="170"/>
      <c r="AE83" s="192"/>
      <c r="AF83" s="139"/>
      <c r="AG83" s="187"/>
      <c r="AH83" s="204"/>
      <c r="AI83" s="170"/>
      <c r="AJ83" s="213"/>
      <c r="AK83" s="214"/>
      <c r="AL83" s="173"/>
      <c r="AM83" s="197"/>
      <c r="AN83" s="198"/>
      <c r="AO83" s="207"/>
      <c r="AP83" s="80"/>
      <c r="AQ83" s="180"/>
      <c r="AR83" s="180"/>
      <c r="AS83" s="80"/>
      <c r="AT83" s="180"/>
      <c r="AU83" s="180"/>
      <c r="AV83" s="80"/>
      <c r="AW83" s="299"/>
    </row>
    <row r="84" spans="1:49" ht="14.25" customHeight="1" thickBot="1" x14ac:dyDescent="0.25">
      <c r="A84" s="144"/>
      <c r="B84" s="209">
        <f t="shared" si="19"/>
        <v>0</v>
      </c>
      <c r="F84" s="119" t="s">
        <v>103</v>
      </c>
      <c r="G84" s="111">
        <f t="shared" ref="G84:N84" si="21">SUM(G66:G83)</f>
        <v>149</v>
      </c>
      <c r="H84" s="112">
        <f t="shared" si="21"/>
        <v>242.4</v>
      </c>
      <c r="I84" s="111">
        <f t="shared" si="21"/>
        <v>13</v>
      </c>
      <c r="J84" s="112">
        <f t="shared" si="21"/>
        <v>6</v>
      </c>
      <c r="K84" s="111">
        <f t="shared" si="21"/>
        <v>0</v>
      </c>
      <c r="L84" s="112">
        <f t="shared" si="21"/>
        <v>0</v>
      </c>
      <c r="M84" s="111">
        <f t="shared" si="21"/>
        <v>25</v>
      </c>
      <c r="N84" s="112">
        <f t="shared" si="21"/>
        <v>98.47</v>
      </c>
      <c r="O84" s="176">
        <f>SUM(G84,I84,K84,M84)</f>
        <v>187</v>
      </c>
      <c r="P84" s="314">
        <f>SUM(H84,J84,L84,N84)</f>
        <v>346.87</v>
      </c>
      <c r="Q84" s="111">
        <f t="shared" ref="Q84:R84" si="22">SUM(Q66:Q83)</f>
        <v>0</v>
      </c>
      <c r="R84" s="112">
        <f t="shared" si="22"/>
        <v>0</v>
      </c>
      <c r="S84" s="112">
        <f>SUM(S66:S83)</f>
        <v>0</v>
      </c>
      <c r="T84" s="221"/>
      <c r="W84" s="121" t="s">
        <v>104</v>
      </c>
      <c r="X84" s="152">
        <f>IFERROR(AVERAGE(X66:X83),0)</f>
        <v>9.2249999999999996</v>
      </c>
      <c r="Y84" s="123">
        <f>IFERROR(AVERAGE(Y66:Y83),"-")</f>
        <v>24</v>
      </c>
      <c r="Z84" s="122"/>
      <c r="AA84" s="121">
        <f>IFERROR(AVERAGE(AA66:AA83),0)</f>
        <v>0</v>
      </c>
      <c r="AB84" s="122"/>
      <c r="AC84" s="188" t="str">
        <f>IFERROR(AVERAGE(AC66:AC83),"-")</f>
        <v>-</v>
      </c>
      <c r="AD84" s="112"/>
      <c r="AE84" s="193">
        <f>IFERROR(AVERAGE(AE66:AE83),"-")</f>
        <v>11</v>
      </c>
      <c r="AF84" s="121"/>
      <c r="AG84" s="188">
        <f>IFERROR(AVERAGE(AG66:AG83),"-")</f>
        <v>11</v>
      </c>
      <c r="AH84" s="201">
        <f t="shared" ref="AH84" si="23">IFERROR(AVERAGE(AH66:AH83),0)</f>
        <v>7</v>
      </c>
      <c r="AI84" s="112"/>
      <c r="AJ84" s="210" t="str">
        <f>IFERROR(AVERAGE(AJ66:AJ83),"-")</f>
        <v>-</v>
      </c>
      <c r="AK84" s="215" t="str">
        <f>IFERROR(AVERAGE(AK66:AK83),"-")</f>
        <v>-</v>
      </c>
      <c r="AL84" s="174"/>
      <c r="AM84" s="181"/>
      <c r="AN84" s="181"/>
      <c r="AO84" s="181"/>
      <c r="AP84" s="110"/>
      <c r="AQ84" s="181"/>
      <c r="AR84" s="181"/>
      <c r="AS84" s="110"/>
      <c r="AT84" s="181"/>
      <c r="AU84" s="181"/>
      <c r="AV84" s="110"/>
      <c r="AW84" s="110"/>
    </row>
    <row r="85" spans="1:49" ht="14.25" customHeight="1" thickBot="1" x14ac:dyDescent="0.25">
      <c r="B85" s="209">
        <f t="shared" si="19"/>
        <v>0</v>
      </c>
      <c r="O85" s="315"/>
      <c r="P85" s="315"/>
      <c r="T85" s="222"/>
      <c r="AJ85" s="216"/>
      <c r="AK85" s="216"/>
    </row>
    <row r="86" spans="1:49" ht="14.25" customHeight="1" x14ac:dyDescent="0.2">
      <c r="A86" s="235">
        <f>A66+1</f>
        <v>5</v>
      </c>
      <c r="B86" s="209">
        <f t="shared" si="19"/>
        <v>5</v>
      </c>
      <c r="C86" s="154">
        <f>D86</f>
        <v>43129</v>
      </c>
      <c r="D86" s="238">
        <f>D81+2</f>
        <v>43129</v>
      </c>
      <c r="E86" s="151" t="s">
        <v>17</v>
      </c>
      <c r="F86" s="68"/>
      <c r="G86" s="69"/>
      <c r="H86" s="70"/>
      <c r="I86" s="69"/>
      <c r="J86" s="70"/>
      <c r="K86" s="69"/>
      <c r="L86" s="70"/>
      <c r="M86" s="69"/>
      <c r="N86" s="70"/>
      <c r="O86" s="303" t="str">
        <f>IF(G86+I86+K86+M86=0,"",G86+I86+K86+M86)</f>
        <v/>
      </c>
      <c r="P86" s="304" t="str">
        <f>IF(H86+J86+L86+N86=0,"",H86+J86+L86+N86)</f>
        <v/>
      </c>
      <c r="Q86" s="69"/>
      <c r="R86" s="292"/>
      <c r="S86" s="71"/>
      <c r="T86" s="226"/>
      <c r="U86" s="300"/>
      <c r="V86" s="301"/>
      <c r="W86" s="301"/>
      <c r="X86" s="70"/>
      <c r="Y86" s="130"/>
      <c r="Z86" s="70"/>
      <c r="AA86" s="69"/>
      <c r="AB86" s="70"/>
      <c r="AC86" s="190"/>
      <c r="AD86" s="171"/>
      <c r="AE86" s="194"/>
      <c r="AF86" s="141"/>
      <c r="AG86" s="190"/>
      <c r="AH86" s="205"/>
      <c r="AI86" s="171"/>
      <c r="AJ86" s="217"/>
      <c r="AK86" s="218"/>
      <c r="AL86" s="175"/>
      <c r="AM86" s="199"/>
      <c r="AN86" s="200"/>
      <c r="AO86" s="208"/>
      <c r="AP86" s="70"/>
      <c r="AQ86" s="183"/>
      <c r="AR86" s="183"/>
      <c r="AS86" s="70"/>
      <c r="AT86" s="183"/>
      <c r="AU86" s="183"/>
      <c r="AV86" s="70"/>
      <c r="AW86" s="302"/>
    </row>
    <row r="87" spans="1:49" ht="14.25" customHeight="1" x14ac:dyDescent="0.2">
      <c r="A87" s="236"/>
      <c r="B87" s="209">
        <f t="shared" si="19"/>
        <v>5</v>
      </c>
      <c r="C87" s="154">
        <f>D86</f>
        <v>43129</v>
      </c>
      <c r="D87" s="239"/>
      <c r="E87" s="156" t="s">
        <v>16</v>
      </c>
      <c r="F87" s="72" t="s">
        <v>91</v>
      </c>
      <c r="G87" s="84">
        <v>74</v>
      </c>
      <c r="H87" s="85">
        <v>90.95</v>
      </c>
      <c r="I87" s="84">
        <v>3</v>
      </c>
      <c r="J87" s="85">
        <v>5.53</v>
      </c>
      <c r="K87" s="84"/>
      <c r="L87" s="85"/>
      <c r="M87" s="84"/>
      <c r="N87" s="85"/>
      <c r="O87" s="305">
        <f t="shared" ref="O87:O103" si="24">IF(G87+I87+K87+M87=0,"",G87+I87+K87+M87)</f>
        <v>77</v>
      </c>
      <c r="P87" s="306">
        <f t="shared" ref="P87:P103" si="25">IF(H87+J87+L87+N87=0,"",H87+J87+L87+N87)</f>
        <v>96.48</v>
      </c>
      <c r="Q87" s="73"/>
      <c r="R87" s="293"/>
      <c r="S87" s="75"/>
      <c r="T87" s="223"/>
      <c r="U87" s="145"/>
      <c r="V87" s="146"/>
      <c r="W87" s="146"/>
      <c r="X87" s="74">
        <v>11.4</v>
      </c>
      <c r="Y87" s="131">
        <v>23</v>
      </c>
      <c r="Z87" s="74" t="s">
        <v>71</v>
      </c>
      <c r="AA87" s="73" t="s">
        <v>117</v>
      </c>
      <c r="AB87" s="74"/>
      <c r="AC87" s="186"/>
      <c r="AD87" s="169"/>
      <c r="AE87" s="191"/>
      <c r="AF87" s="138"/>
      <c r="AG87" s="186">
        <v>11</v>
      </c>
      <c r="AH87" s="203">
        <v>7</v>
      </c>
      <c r="AI87" s="169"/>
      <c r="AJ87" s="211"/>
      <c r="AK87" s="212"/>
      <c r="AL87" s="172"/>
      <c r="AM87" s="196"/>
      <c r="AN87" s="179"/>
      <c r="AO87" s="206"/>
      <c r="AP87" s="74"/>
      <c r="AQ87" s="178"/>
      <c r="AR87" s="178"/>
      <c r="AS87" s="74"/>
      <c r="AT87" s="178"/>
      <c r="AU87" s="178"/>
      <c r="AV87" s="74"/>
      <c r="AW87" s="298" t="s">
        <v>96</v>
      </c>
    </row>
    <row r="88" spans="1:49" ht="14.25" customHeight="1" x14ac:dyDescent="0.2">
      <c r="A88" s="236"/>
      <c r="B88" s="209">
        <f t="shared" si="19"/>
        <v>5</v>
      </c>
      <c r="C88" s="154">
        <f>D86</f>
        <v>43129</v>
      </c>
      <c r="D88" s="240"/>
      <c r="E88" s="156" t="s">
        <v>18</v>
      </c>
      <c r="F88" s="76" t="s">
        <v>60</v>
      </c>
      <c r="G88" s="73">
        <v>27</v>
      </c>
      <c r="H88" s="74">
        <v>56.23</v>
      </c>
      <c r="I88" s="73">
        <v>16</v>
      </c>
      <c r="J88" s="74">
        <v>56.8</v>
      </c>
      <c r="K88" s="73"/>
      <c r="L88" s="74"/>
      <c r="M88" s="73"/>
      <c r="N88" s="74"/>
      <c r="O88" s="307">
        <f t="shared" si="24"/>
        <v>43</v>
      </c>
      <c r="P88" s="306">
        <f t="shared" si="25"/>
        <v>113.03</v>
      </c>
      <c r="Q88" s="73"/>
      <c r="R88" s="293"/>
      <c r="S88" s="75"/>
      <c r="T88" s="223"/>
      <c r="U88" s="145" t="s">
        <v>105</v>
      </c>
      <c r="V88" s="146" t="s">
        <v>96</v>
      </c>
      <c r="W88" s="146" t="s">
        <v>96</v>
      </c>
      <c r="X88" s="74">
        <v>11.9</v>
      </c>
      <c r="Y88" s="131">
        <v>24</v>
      </c>
      <c r="Z88" s="74" t="s">
        <v>71</v>
      </c>
      <c r="AA88" s="73" t="s">
        <v>117</v>
      </c>
      <c r="AB88" s="74" t="s">
        <v>96</v>
      </c>
      <c r="AC88" s="186"/>
      <c r="AD88" s="169"/>
      <c r="AE88" s="191"/>
      <c r="AF88" s="138"/>
      <c r="AG88" s="186">
        <v>11</v>
      </c>
      <c r="AH88" s="203">
        <v>7</v>
      </c>
      <c r="AI88" s="169" t="s">
        <v>105</v>
      </c>
      <c r="AJ88" s="211"/>
      <c r="AK88" s="212"/>
      <c r="AL88" s="172"/>
      <c r="AM88" s="196"/>
      <c r="AN88" s="179"/>
      <c r="AO88" s="206"/>
      <c r="AP88" s="74"/>
      <c r="AQ88" s="178"/>
      <c r="AR88" s="178"/>
      <c r="AS88" s="74"/>
      <c r="AT88" s="178"/>
      <c r="AU88" s="178"/>
      <c r="AV88" s="74"/>
      <c r="AW88" s="298"/>
    </row>
    <row r="89" spans="1:49" ht="14.25" customHeight="1" x14ac:dyDescent="0.2">
      <c r="A89" s="236"/>
      <c r="B89" s="209">
        <f t="shared" si="19"/>
        <v>5</v>
      </c>
      <c r="C89" s="154">
        <f>D89</f>
        <v>43130</v>
      </c>
      <c r="D89" s="241">
        <f>D86+1</f>
        <v>43130</v>
      </c>
      <c r="E89" s="157" t="str">
        <f>$E$6</f>
        <v>Nuit</v>
      </c>
      <c r="F89" s="77"/>
      <c r="G89" s="86"/>
      <c r="H89" s="87"/>
      <c r="I89" s="86"/>
      <c r="J89" s="87"/>
      <c r="K89" s="86"/>
      <c r="L89" s="87"/>
      <c r="M89" s="86"/>
      <c r="N89" s="87"/>
      <c r="O89" s="308" t="str">
        <f t="shared" si="24"/>
        <v/>
      </c>
      <c r="P89" s="306" t="str">
        <f t="shared" si="25"/>
        <v/>
      </c>
      <c r="Q89" s="73"/>
      <c r="R89" s="293"/>
      <c r="S89" s="75"/>
      <c r="T89" s="223"/>
      <c r="U89" s="145"/>
      <c r="V89" s="146"/>
      <c r="W89" s="146"/>
      <c r="X89" s="74"/>
      <c r="Y89" s="131"/>
      <c r="Z89" s="74"/>
      <c r="AA89" s="73"/>
      <c r="AB89" s="74"/>
      <c r="AC89" s="186"/>
      <c r="AD89" s="169"/>
      <c r="AE89" s="191"/>
      <c r="AF89" s="138"/>
      <c r="AG89" s="186"/>
      <c r="AH89" s="203"/>
      <c r="AI89" s="169"/>
      <c r="AJ89" s="211"/>
      <c r="AK89" s="212"/>
      <c r="AL89" s="172"/>
      <c r="AM89" s="196"/>
      <c r="AN89" s="179"/>
      <c r="AO89" s="206"/>
      <c r="AP89" s="74"/>
      <c r="AQ89" s="178"/>
      <c r="AR89" s="178"/>
      <c r="AS89" s="74"/>
      <c r="AT89" s="178"/>
      <c r="AU89" s="178"/>
      <c r="AV89" s="74"/>
      <c r="AW89" s="298"/>
    </row>
    <row r="90" spans="1:49" ht="14.25" customHeight="1" x14ac:dyDescent="0.2">
      <c r="A90" s="236"/>
      <c r="B90" s="209">
        <f t="shared" si="19"/>
        <v>5</v>
      </c>
      <c r="C90" s="154">
        <f>D89</f>
        <v>43130</v>
      </c>
      <c r="D90" s="239"/>
      <c r="E90" s="157" t="str">
        <f>$E$7</f>
        <v>Matin</v>
      </c>
      <c r="F90" s="76"/>
      <c r="G90" s="73">
        <v>28</v>
      </c>
      <c r="H90" s="74">
        <v>53.59</v>
      </c>
      <c r="I90" s="73"/>
      <c r="J90" s="74"/>
      <c r="K90" s="73"/>
      <c r="L90" s="74"/>
      <c r="M90" s="73"/>
      <c r="N90" s="74"/>
      <c r="O90" s="308">
        <f t="shared" si="24"/>
        <v>28</v>
      </c>
      <c r="P90" s="306">
        <f t="shared" si="25"/>
        <v>53.59</v>
      </c>
      <c r="Q90" s="73"/>
      <c r="R90" s="293"/>
      <c r="S90" s="75"/>
      <c r="T90" s="223"/>
      <c r="U90" s="145"/>
      <c r="V90" s="146"/>
      <c r="W90" s="146"/>
      <c r="X90" s="74"/>
      <c r="Y90" s="131"/>
      <c r="Z90" s="74"/>
      <c r="AA90" s="73"/>
      <c r="AB90" s="74"/>
      <c r="AC90" s="186"/>
      <c r="AD90" s="169"/>
      <c r="AE90" s="191"/>
      <c r="AF90" s="138"/>
      <c r="AG90" s="186"/>
      <c r="AH90" s="203"/>
      <c r="AI90" s="169"/>
      <c r="AJ90" s="211"/>
      <c r="AK90" s="212"/>
      <c r="AL90" s="172"/>
      <c r="AM90" s="196"/>
      <c r="AN90" s="179"/>
      <c r="AO90" s="206">
        <v>100707</v>
      </c>
      <c r="AP90" s="74" t="s">
        <v>105</v>
      </c>
      <c r="AQ90" s="178"/>
      <c r="AR90" s="178"/>
      <c r="AS90" s="74"/>
      <c r="AT90" s="178"/>
      <c r="AU90" s="178"/>
      <c r="AV90" s="74"/>
      <c r="AW90" s="298"/>
    </row>
    <row r="91" spans="1:49" ht="14.25" customHeight="1" x14ac:dyDescent="0.2">
      <c r="A91" s="236"/>
      <c r="B91" s="209">
        <f t="shared" si="19"/>
        <v>5</v>
      </c>
      <c r="C91" s="154">
        <f>D89</f>
        <v>43130</v>
      </c>
      <c r="D91" s="240"/>
      <c r="E91" s="157" t="str">
        <f>$E$8</f>
        <v>Après-midi</v>
      </c>
      <c r="F91" s="76" t="s">
        <v>60</v>
      </c>
      <c r="G91" s="73">
        <v>22</v>
      </c>
      <c r="H91" s="74">
        <v>26.8</v>
      </c>
      <c r="I91" s="73">
        <v>14</v>
      </c>
      <c r="J91" s="74">
        <v>28</v>
      </c>
      <c r="K91" s="73"/>
      <c r="L91" s="74"/>
      <c r="M91" s="73"/>
      <c r="N91" s="74"/>
      <c r="O91" s="308">
        <f t="shared" si="24"/>
        <v>36</v>
      </c>
      <c r="P91" s="306">
        <f t="shared" si="25"/>
        <v>54.8</v>
      </c>
      <c r="Q91" s="73"/>
      <c r="R91" s="293"/>
      <c r="S91" s="75"/>
      <c r="T91" s="223"/>
      <c r="U91" s="145" t="s">
        <v>96</v>
      </c>
      <c r="V91" s="146" t="s">
        <v>96</v>
      </c>
      <c r="W91" s="146" t="s">
        <v>96</v>
      </c>
      <c r="X91" s="74">
        <v>9.3000000000000007</v>
      </c>
      <c r="Y91" s="131">
        <v>23</v>
      </c>
      <c r="Z91" s="74" t="s">
        <v>71</v>
      </c>
      <c r="AA91" s="73"/>
      <c r="AB91" s="74" t="s">
        <v>105</v>
      </c>
      <c r="AC91" s="186"/>
      <c r="AD91" s="169"/>
      <c r="AE91" s="191"/>
      <c r="AF91" s="138"/>
      <c r="AG91" s="186"/>
      <c r="AH91" s="203"/>
      <c r="AI91" s="169"/>
      <c r="AJ91" s="211"/>
      <c r="AK91" s="212"/>
      <c r="AL91" s="172"/>
      <c r="AM91" s="196"/>
      <c r="AN91" s="179"/>
      <c r="AO91" s="206"/>
      <c r="AP91" s="74"/>
      <c r="AQ91" s="178"/>
      <c r="AR91" s="178"/>
      <c r="AS91" s="74"/>
      <c r="AT91" s="178"/>
      <c r="AU91" s="178"/>
      <c r="AV91" s="74"/>
      <c r="AW91" s="298"/>
    </row>
    <row r="92" spans="1:49" ht="14.25" customHeight="1" x14ac:dyDescent="0.2">
      <c r="A92" s="236"/>
      <c r="B92" s="209">
        <f t="shared" si="19"/>
        <v>5</v>
      </c>
      <c r="C92" s="154">
        <f>D92</f>
        <v>43131</v>
      </c>
      <c r="D92" s="241">
        <f>D89+1</f>
        <v>43131</v>
      </c>
      <c r="E92" s="157" t="str">
        <f t="shared" ref="E92:E103" si="26">E89</f>
        <v>Nuit</v>
      </c>
      <c r="F92" s="76"/>
      <c r="G92" s="73"/>
      <c r="H92" s="74"/>
      <c r="I92" s="73"/>
      <c r="J92" s="74"/>
      <c r="K92" s="73"/>
      <c r="L92" s="74"/>
      <c r="M92" s="73"/>
      <c r="N92" s="74"/>
      <c r="O92" s="308" t="str">
        <f t="shared" si="24"/>
        <v/>
      </c>
      <c r="P92" s="306" t="str">
        <f t="shared" si="25"/>
        <v/>
      </c>
      <c r="Q92" s="73"/>
      <c r="R92" s="293"/>
      <c r="S92" s="75"/>
      <c r="T92" s="223"/>
      <c r="U92" s="145"/>
      <c r="V92" s="146"/>
      <c r="W92" s="146"/>
      <c r="X92" s="74"/>
      <c r="Y92" s="131"/>
      <c r="Z92" s="74"/>
      <c r="AA92" s="73"/>
      <c r="AB92" s="74"/>
      <c r="AC92" s="186"/>
      <c r="AD92" s="169"/>
      <c r="AE92" s="191"/>
      <c r="AF92" s="138"/>
      <c r="AG92" s="186"/>
      <c r="AH92" s="203"/>
      <c r="AI92" s="169"/>
      <c r="AJ92" s="211"/>
      <c r="AK92" s="212"/>
      <c r="AL92" s="172"/>
      <c r="AM92" s="196"/>
      <c r="AN92" s="179"/>
      <c r="AO92" s="206"/>
      <c r="AP92" s="74"/>
      <c r="AQ92" s="178"/>
      <c r="AR92" s="178"/>
      <c r="AS92" s="74"/>
      <c r="AT92" s="178"/>
      <c r="AU92" s="178"/>
      <c r="AV92" s="74"/>
      <c r="AW92" s="298"/>
    </row>
    <row r="93" spans="1:49" ht="14.25" customHeight="1" x14ac:dyDescent="0.2">
      <c r="A93" s="236"/>
      <c r="B93" s="209">
        <f t="shared" si="19"/>
        <v>5</v>
      </c>
      <c r="C93" s="154">
        <f>D92</f>
        <v>43131</v>
      </c>
      <c r="D93" s="239"/>
      <c r="E93" s="157" t="str">
        <f t="shared" si="26"/>
        <v>Matin</v>
      </c>
      <c r="F93" s="76" t="s">
        <v>90</v>
      </c>
      <c r="G93" s="73">
        <v>40</v>
      </c>
      <c r="H93" s="74">
        <v>87</v>
      </c>
      <c r="I93" s="73"/>
      <c r="J93" s="74"/>
      <c r="K93" s="73"/>
      <c r="L93" s="74"/>
      <c r="M93" s="73"/>
      <c r="N93" s="74"/>
      <c r="O93" s="308">
        <f t="shared" si="24"/>
        <v>40</v>
      </c>
      <c r="P93" s="306">
        <f t="shared" si="25"/>
        <v>87</v>
      </c>
      <c r="Q93" s="73"/>
      <c r="R93" s="293"/>
      <c r="S93" s="75"/>
      <c r="T93" s="223"/>
      <c r="U93" s="145"/>
      <c r="V93" s="146"/>
      <c r="W93" s="146"/>
      <c r="X93" s="74"/>
      <c r="Y93" s="131"/>
      <c r="Z93" s="74"/>
      <c r="AA93" s="73"/>
      <c r="AB93" s="74"/>
      <c r="AC93" s="186"/>
      <c r="AD93" s="169"/>
      <c r="AE93" s="191"/>
      <c r="AF93" s="138"/>
      <c r="AG93" s="186"/>
      <c r="AH93" s="203"/>
      <c r="AI93" s="169"/>
      <c r="AJ93" s="211"/>
      <c r="AK93" s="212"/>
      <c r="AL93" s="172"/>
      <c r="AM93" s="196"/>
      <c r="AN93" s="179"/>
      <c r="AO93" s="206"/>
      <c r="AP93" s="74"/>
      <c r="AQ93" s="178"/>
      <c r="AR93" s="178"/>
      <c r="AS93" s="74"/>
      <c r="AT93" s="178"/>
      <c r="AU93" s="178"/>
      <c r="AV93" s="74"/>
      <c r="AW93" s="298"/>
    </row>
    <row r="94" spans="1:49" ht="14.25" customHeight="1" x14ac:dyDescent="0.2">
      <c r="A94" s="236"/>
      <c r="B94" s="209">
        <f t="shared" si="19"/>
        <v>5</v>
      </c>
      <c r="C94" s="154">
        <f>D92</f>
        <v>43131</v>
      </c>
      <c r="D94" s="240"/>
      <c r="E94" s="157" t="str">
        <f t="shared" si="26"/>
        <v>Après-midi</v>
      </c>
      <c r="F94" s="76" t="s">
        <v>60</v>
      </c>
      <c r="G94" s="73">
        <v>21</v>
      </c>
      <c r="H94" s="74">
        <v>51.35</v>
      </c>
      <c r="I94" s="73"/>
      <c r="J94" s="74"/>
      <c r="K94" s="73">
        <v>12</v>
      </c>
      <c r="L94" s="74">
        <v>15.78</v>
      </c>
      <c r="M94" s="73"/>
      <c r="N94" s="74"/>
      <c r="O94" s="308">
        <f t="shared" si="24"/>
        <v>33</v>
      </c>
      <c r="P94" s="306">
        <f t="shared" si="25"/>
        <v>67.13</v>
      </c>
      <c r="Q94" s="73"/>
      <c r="R94" s="293"/>
      <c r="S94" s="75"/>
      <c r="T94" s="223"/>
      <c r="U94" s="145" t="s">
        <v>96</v>
      </c>
      <c r="V94" s="146" t="s">
        <v>96</v>
      </c>
      <c r="W94" s="146" t="s">
        <v>96</v>
      </c>
      <c r="X94" s="74">
        <v>10.4</v>
      </c>
      <c r="Y94" s="131">
        <v>23</v>
      </c>
      <c r="Z94" s="74" t="s">
        <v>71</v>
      </c>
      <c r="AA94" s="73"/>
      <c r="AB94" s="74" t="s">
        <v>96</v>
      </c>
      <c r="AC94" s="186"/>
      <c r="AD94" s="169"/>
      <c r="AE94" s="191"/>
      <c r="AF94" s="138"/>
      <c r="AG94" s="186"/>
      <c r="AH94" s="203"/>
      <c r="AI94" s="169"/>
      <c r="AJ94" s="211"/>
      <c r="AK94" s="212"/>
      <c r="AL94" s="172"/>
      <c r="AM94" s="196"/>
      <c r="AN94" s="179"/>
      <c r="AO94" s="206"/>
      <c r="AP94" s="74"/>
      <c r="AQ94" s="178"/>
      <c r="AR94" s="178"/>
      <c r="AS94" s="74"/>
      <c r="AT94" s="178"/>
      <c r="AU94" s="178"/>
      <c r="AV94" s="74"/>
      <c r="AW94" s="298"/>
    </row>
    <row r="95" spans="1:49" ht="14.25" customHeight="1" x14ac:dyDescent="0.2">
      <c r="A95" s="236"/>
      <c r="B95" s="209">
        <f t="shared" si="19"/>
        <v>5</v>
      </c>
      <c r="C95" s="154">
        <f>D95</f>
        <v>43132</v>
      </c>
      <c r="D95" s="241">
        <f>D92+1</f>
        <v>43132</v>
      </c>
      <c r="E95" s="157" t="str">
        <f t="shared" si="26"/>
        <v>Nuit</v>
      </c>
      <c r="F95" s="76"/>
      <c r="G95" s="73"/>
      <c r="H95" s="74"/>
      <c r="I95" s="73"/>
      <c r="J95" s="74"/>
      <c r="K95" s="73"/>
      <c r="L95" s="74"/>
      <c r="M95" s="73"/>
      <c r="N95" s="74"/>
      <c r="O95" s="308" t="str">
        <f t="shared" si="24"/>
        <v/>
      </c>
      <c r="P95" s="306" t="str">
        <f t="shared" si="25"/>
        <v/>
      </c>
      <c r="Q95" s="73"/>
      <c r="R95" s="293"/>
      <c r="S95" s="75"/>
      <c r="T95" s="223"/>
      <c r="U95" s="145"/>
      <c r="V95" s="146"/>
      <c r="W95" s="146"/>
      <c r="X95" s="74"/>
      <c r="Y95" s="131"/>
      <c r="Z95" s="74"/>
      <c r="AA95" s="73"/>
      <c r="AB95" s="74"/>
      <c r="AC95" s="186"/>
      <c r="AD95" s="169"/>
      <c r="AE95" s="191"/>
      <c r="AF95" s="138"/>
      <c r="AG95" s="186"/>
      <c r="AH95" s="203"/>
      <c r="AI95" s="169"/>
      <c r="AJ95" s="211"/>
      <c r="AK95" s="212"/>
      <c r="AL95" s="172"/>
      <c r="AM95" s="196"/>
      <c r="AN95" s="179"/>
      <c r="AO95" s="206"/>
      <c r="AP95" s="74"/>
      <c r="AQ95" s="178"/>
      <c r="AR95" s="178"/>
      <c r="AS95" s="74"/>
      <c r="AT95" s="178"/>
      <c r="AU95" s="178"/>
      <c r="AV95" s="74"/>
      <c r="AW95" s="298"/>
    </row>
    <row r="96" spans="1:49" ht="14.25" customHeight="1" x14ac:dyDescent="0.2">
      <c r="A96" s="236"/>
      <c r="B96" s="209">
        <f t="shared" si="19"/>
        <v>5</v>
      </c>
      <c r="C96" s="154">
        <f>D95</f>
        <v>43132</v>
      </c>
      <c r="D96" s="239"/>
      <c r="E96" s="157" t="str">
        <f t="shared" si="26"/>
        <v>Matin</v>
      </c>
      <c r="F96" s="76" t="s">
        <v>90</v>
      </c>
      <c r="G96" s="73">
        <v>86</v>
      </c>
      <c r="H96" s="74">
        <v>78.88</v>
      </c>
      <c r="I96" s="73"/>
      <c r="J96" s="74"/>
      <c r="K96" s="73"/>
      <c r="L96" s="74"/>
      <c r="M96" s="73"/>
      <c r="N96" s="74"/>
      <c r="O96" s="308">
        <f t="shared" si="24"/>
        <v>86</v>
      </c>
      <c r="P96" s="306">
        <f t="shared" si="25"/>
        <v>78.88</v>
      </c>
      <c r="Q96" s="73"/>
      <c r="R96" s="293"/>
      <c r="S96" s="75"/>
      <c r="T96" s="223"/>
      <c r="U96" s="145"/>
      <c r="V96" s="146"/>
      <c r="W96" s="146"/>
      <c r="X96" s="74"/>
      <c r="Y96" s="131"/>
      <c r="Z96" s="74"/>
      <c r="AA96" s="73"/>
      <c r="AB96" s="74"/>
      <c r="AC96" s="186"/>
      <c r="AD96" s="169"/>
      <c r="AE96" s="191"/>
      <c r="AF96" s="138"/>
      <c r="AG96" s="186"/>
      <c r="AH96" s="203"/>
      <c r="AI96" s="169"/>
      <c r="AJ96" s="211"/>
      <c r="AK96" s="212"/>
      <c r="AL96" s="172"/>
      <c r="AM96" s="196"/>
      <c r="AN96" s="179"/>
      <c r="AO96" s="206"/>
      <c r="AP96" s="74"/>
      <c r="AQ96" s="178"/>
      <c r="AR96" s="178"/>
      <c r="AS96" s="74"/>
      <c r="AT96" s="178"/>
      <c r="AU96" s="178"/>
      <c r="AV96" s="74"/>
      <c r="AW96" s="298"/>
    </row>
    <row r="97" spans="1:49" ht="14.25" customHeight="1" x14ac:dyDescent="0.2">
      <c r="A97" s="236"/>
      <c r="B97" s="209">
        <f t="shared" si="19"/>
        <v>5</v>
      </c>
      <c r="C97" s="154">
        <f>D95</f>
        <v>43132</v>
      </c>
      <c r="D97" s="240"/>
      <c r="E97" s="157" t="str">
        <f t="shared" si="26"/>
        <v>Après-midi</v>
      </c>
      <c r="F97" s="76" t="s">
        <v>60</v>
      </c>
      <c r="G97" s="73">
        <v>80</v>
      </c>
      <c r="H97" s="74">
        <v>100.29</v>
      </c>
      <c r="I97" s="73"/>
      <c r="J97" s="74"/>
      <c r="K97" s="73"/>
      <c r="L97" s="74"/>
      <c r="M97" s="73"/>
      <c r="N97" s="74"/>
      <c r="O97" s="308">
        <f t="shared" si="24"/>
        <v>80</v>
      </c>
      <c r="P97" s="306">
        <f t="shared" si="25"/>
        <v>100.29</v>
      </c>
      <c r="Q97" s="73"/>
      <c r="R97" s="293"/>
      <c r="S97" s="75"/>
      <c r="T97" s="223"/>
      <c r="U97" s="145" t="s">
        <v>96</v>
      </c>
      <c r="V97" s="146" t="s">
        <v>96</v>
      </c>
      <c r="W97" s="146" t="s">
        <v>96</v>
      </c>
      <c r="X97" s="74">
        <v>10.4</v>
      </c>
      <c r="Y97" s="131">
        <v>23</v>
      </c>
      <c r="Z97" s="74" t="s">
        <v>71</v>
      </c>
      <c r="AA97" s="73"/>
      <c r="AB97" s="74"/>
      <c r="AC97" s="186"/>
      <c r="AD97" s="169"/>
      <c r="AE97" s="191"/>
      <c r="AF97" s="138"/>
      <c r="AG97" s="186"/>
      <c r="AH97" s="203"/>
      <c r="AI97" s="169"/>
      <c r="AJ97" s="220"/>
      <c r="AK97" s="212"/>
      <c r="AL97" s="172"/>
      <c r="AM97" s="196"/>
      <c r="AN97" s="179"/>
      <c r="AO97" s="206"/>
      <c r="AP97" s="74"/>
      <c r="AQ97" s="178"/>
      <c r="AR97" s="178"/>
      <c r="AS97" s="74"/>
      <c r="AT97" s="178"/>
      <c r="AU97" s="178"/>
      <c r="AV97" s="74"/>
      <c r="AW97" s="298"/>
    </row>
    <row r="98" spans="1:49" ht="14.25" customHeight="1" x14ac:dyDescent="0.2">
      <c r="A98" s="236"/>
      <c r="B98" s="209">
        <f t="shared" si="19"/>
        <v>5</v>
      </c>
      <c r="C98" s="154">
        <f>D98</f>
        <v>43133</v>
      </c>
      <c r="D98" s="241">
        <f>D95+1</f>
        <v>43133</v>
      </c>
      <c r="E98" s="157" t="str">
        <f t="shared" si="26"/>
        <v>Nuit</v>
      </c>
      <c r="F98" s="76"/>
      <c r="G98" s="73"/>
      <c r="H98" s="74"/>
      <c r="I98" s="73"/>
      <c r="J98" s="74"/>
      <c r="K98" s="73"/>
      <c r="L98" s="74"/>
      <c r="M98" s="73"/>
      <c r="N98" s="74"/>
      <c r="O98" s="308" t="str">
        <f t="shared" si="24"/>
        <v/>
      </c>
      <c r="P98" s="306" t="str">
        <f t="shared" si="25"/>
        <v/>
      </c>
      <c r="Q98" s="73"/>
      <c r="R98" s="293"/>
      <c r="S98" s="75"/>
      <c r="T98" s="223"/>
      <c r="U98" s="145"/>
      <c r="V98" s="146"/>
      <c r="W98" s="146"/>
      <c r="X98" s="74"/>
      <c r="Y98" s="131"/>
      <c r="Z98" s="74"/>
      <c r="AA98" s="73"/>
      <c r="AB98" s="74"/>
      <c r="AC98" s="186"/>
      <c r="AD98" s="169"/>
      <c r="AE98" s="191"/>
      <c r="AF98" s="138"/>
      <c r="AG98" s="186"/>
      <c r="AH98" s="203"/>
      <c r="AI98" s="169"/>
      <c r="AJ98" s="211"/>
      <c r="AK98" s="219"/>
      <c r="AL98" s="172"/>
      <c r="AM98" s="196"/>
      <c r="AN98" s="179"/>
      <c r="AO98" s="206"/>
      <c r="AP98" s="74"/>
      <c r="AQ98" s="178"/>
      <c r="AR98" s="178"/>
      <c r="AS98" s="74"/>
      <c r="AT98" s="178"/>
      <c r="AU98" s="178"/>
      <c r="AV98" s="74"/>
      <c r="AW98" s="298"/>
    </row>
    <row r="99" spans="1:49" ht="14.25" customHeight="1" x14ac:dyDescent="0.2">
      <c r="A99" s="236"/>
      <c r="B99" s="209">
        <f t="shared" si="19"/>
        <v>5</v>
      </c>
      <c r="C99" s="154">
        <f>D98</f>
        <v>43133</v>
      </c>
      <c r="D99" s="239"/>
      <c r="E99" s="157" t="str">
        <f t="shared" si="26"/>
        <v>Matin</v>
      </c>
      <c r="F99" s="76" t="s">
        <v>90</v>
      </c>
      <c r="G99" s="73">
        <v>4</v>
      </c>
      <c r="H99" s="74">
        <v>8</v>
      </c>
      <c r="I99" s="73"/>
      <c r="J99" s="74"/>
      <c r="K99" s="73"/>
      <c r="L99" s="74"/>
      <c r="M99" s="73">
        <v>4</v>
      </c>
      <c r="N99" s="74">
        <v>12</v>
      </c>
      <c r="O99" s="308">
        <f t="shared" si="24"/>
        <v>8</v>
      </c>
      <c r="P99" s="306">
        <f t="shared" si="25"/>
        <v>20</v>
      </c>
      <c r="Q99" s="73"/>
      <c r="R99" s="294"/>
      <c r="S99" s="88"/>
      <c r="T99" s="224"/>
      <c r="U99" s="147"/>
      <c r="V99" s="148"/>
      <c r="W99" s="148"/>
      <c r="X99" s="128">
        <v>0.8</v>
      </c>
      <c r="Y99" s="132">
        <v>23</v>
      </c>
      <c r="Z99" s="128" t="s">
        <v>71</v>
      </c>
      <c r="AA99" s="126" t="s">
        <v>120</v>
      </c>
      <c r="AB99" s="128"/>
      <c r="AC99" s="186"/>
      <c r="AD99" s="169"/>
      <c r="AE99" s="191"/>
      <c r="AF99" s="138"/>
      <c r="AG99" s="186"/>
      <c r="AH99" s="203"/>
      <c r="AI99" s="169"/>
      <c r="AJ99" s="220"/>
      <c r="AK99" s="219"/>
      <c r="AL99" s="172"/>
      <c r="AM99" s="196"/>
      <c r="AN99" s="179"/>
      <c r="AO99" s="206"/>
      <c r="AP99" s="74"/>
      <c r="AQ99" s="178"/>
      <c r="AR99" s="178"/>
      <c r="AS99" s="74"/>
      <c r="AT99" s="178"/>
      <c r="AU99" s="178"/>
      <c r="AV99" s="74"/>
      <c r="AW99" s="298"/>
    </row>
    <row r="100" spans="1:49" ht="14.25" customHeight="1" x14ac:dyDescent="0.2">
      <c r="A100" s="236"/>
      <c r="B100" s="209">
        <f t="shared" si="19"/>
        <v>5</v>
      </c>
      <c r="C100" s="154">
        <f>D98</f>
        <v>43133</v>
      </c>
      <c r="D100" s="240"/>
      <c r="E100" s="157" t="str">
        <f t="shared" si="26"/>
        <v>Après-midi</v>
      </c>
      <c r="F100" s="76" t="s">
        <v>60</v>
      </c>
      <c r="G100" s="73">
        <v>22</v>
      </c>
      <c r="H100" s="74">
        <v>31.06</v>
      </c>
      <c r="I100" s="73">
        <v>3</v>
      </c>
      <c r="J100" s="74">
        <v>3.25</v>
      </c>
      <c r="K100" s="73"/>
      <c r="L100" s="74"/>
      <c r="M100" s="73"/>
      <c r="N100" s="74"/>
      <c r="O100" s="308">
        <f t="shared" si="24"/>
        <v>25</v>
      </c>
      <c r="P100" s="306">
        <f t="shared" si="25"/>
        <v>34.31</v>
      </c>
      <c r="Q100" s="73"/>
      <c r="R100" s="293"/>
      <c r="S100" s="75"/>
      <c r="T100" s="223"/>
      <c r="U100" s="145" t="s">
        <v>96</v>
      </c>
      <c r="V100" s="146" t="s">
        <v>96</v>
      </c>
      <c r="W100" s="146" t="s">
        <v>96</v>
      </c>
      <c r="X100" s="74">
        <v>10.3</v>
      </c>
      <c r="Y100" s="131">
        <v>23</v>
      </c>
      <c r="Z100" s="74" t="s">
        <v>71</v>
      </c>
      <c r="AA100" s="73" t="s">
        <v>117</v>
      </c>
      <c r="AB100" s="74" t="s">
        <v>96</v>
      </c>
      <c r="AC100" s="186"/>
      <c r="AD100" s="169"/>
      <c r="AE100" s="191"/>
      <c r="AF100" s="138"/>
      <c r="AG100" s="186"/>
      <c r="AH100" s="203"/>
      <c r="AI100" s="169"/>
      <c r="AJ100" s="211"/>
      <c r="AK100" s="212"/>
      <c r="AL100" s="172"/>
      <c r="AM100" s="196"/>
      <c r="AN100" s="179"/>
      <c r="AO100" s="206"/>
      <c r="AP100" s="74"/>
      <c r="AQ100" s="178"/>
      <c r="AR100" s="178"/>
      <c r="AS100" s="74"/>
      <c r="AT100" s="178"/>
      <c r="AU100" s="178"/>
      <c r="AV100" s="74"/>
      <c r="AW100" s="298"/>
    </row>
    <row r="101" spans="1:49" ht="14.25" customHeight="1" x14ac:dyDescent="0.2">
      <c r="A101" s="236"/>
      <c r="B101" s="209">
        <f t="shared" si="19"/>
        <v>5</v>
      </c>
      <c r="C101" s="154">
        <f>D101</f>
        <v>43134</v>
      </c>
      <c r="D101" s="241">
        <f>D98+1</f>
        <v>43134</v>
      </c>
      <c r="E101" s="157" t="str">
        <f t="shared" si="26"/>
        <v>Nuit</v>
      </c>
      <c r="F101" s="76"/>
      <c r="G101" s="73"/>
      <c r="H101" s="74"/>
      <c r="I101" s="73"/>
      <c r="J101" s="74"/>
      <c r="K101" s="73"/>
      <c r="L101" s="74"/>
      <c r="M101" s="73"/>
      <c r="N101" s="74"/>
      <c r="O101" s="308" t="str">
        <f t="shared" si="24"/>
        <v/>
      </c>
      <c r="P101" s="306" t="str">
        <f t="shared" si="25"/>
        <v/>
      </c>
      <c r="Q101" s="73"/>
      <c r="R101" s="293"/>
      <c r="S101" s="75"/>
      <c r="T101" s="223"/>
      <c r="U101" s="145"/>
      <c r="V101" s="146"/>
      <c r="W101" s="146"/>
      <c r="X101" s="74"/>
      <c r="Y101" s="131"/>
      <c r="Z101" s="74"/>
      <c r="AA101" s="73"/>
      <c r="AB101" s="74"/>
      <c r="AC101" s="186"/>
      <c r="AD101" s="169"/>
      <c r="AE101" s="191"/>
      <c r="AF101" s="138"/>
      <c r="AG101" s="186"/>
      <c r="AH101" s="203"/>
      <c r="AI101" s="169"/>
      <c r="AJ101" s="211"/>
      <c r="AK101" s="212"/>
      <c r="AL101" s="172"/>
      <c r="AM101" s="196"/>
      <c r="AN101" s="179"/>
      <c r="AO101" s="206"/>
      <c r="AP101" s="74"/>
      <c r="AQ101" s="178"/>
      <c r="AR101" s="178"/>
      <c r="AS101" s="74"/>
      <c r="AT101" s="178"/>
      <c r="AU101" s="178"/>
      <c r="AV101" s="74"/>
      <c r="AW101" s="298"/>
    </row>
    <row r="102" spans="1:49" ht="14.25" customHeight="1" x14ac:dyDescent="0.2">
      <c r="A102" s="236"/>
      <c r="B102" s="209">
        <f t="shared" si="19"/>
        <v>5</v>
      </c>
      <c r="C102" s="154">
        <f>D101</f>
        <v>43134</v>
      </c>
      <c r="D102" s="239"/>
      <c r="E102" s="157" t="str">
        <f t="shared" si="26"/>
        <v>Matin</v>
      </c>
      <c r="F102" s="72"/>
      <c r="G102" s="84"/>
      <c r="H102" s="85"/>
      <c r="I102" s="84"/>
      <c r="J102" s="85"/>
      <c r="K102" s="84"/>
      <c r="L102" s="85"/>
      <c r="M102" s="84"/>
      <c r="N102" s="85"/>
      <c r="O102" s="308" t="str">
        <f t="shared" si="24"/>
        <v/>
      </c>
      <c r="P102" s="306" t="str">
        <f t="shared" si="25"/>
        <v/>
      </c>
      <c r="Q102" s="73"/>
      <c r="R102" s="293"/>
      <c r="S102" s="75"/>
      <c r="T102" s="223"/>
      <c r="U102" s="145"/>
      <c r="V102" s="146"/>
      <c r="W102" s="146"/>
      <c r="X102" s="74"/>
      <c r="Y102" s="131"/>
      <c r="Z102" s="74"/>
      <c r="AA102" s="73"/>
      <c r="AB102" s="74"/>
      <c r="AC102" s="186"/>
      <c r="AD102" s="169"/>
      <c r="AE102" s="191"/>
      <c r="AF102" s="138"/>
      <c r="AG102" s="186"/>
      <c r="AH102" s="203"/>
      <c r="AI102" s="169"/>
      <c r="AJ102" s="211"/>
      <c r="AK102" s="212"/>
      <c r="AL102" s="172"/>
      <c r="AM102" s="196"/>
      <c r="AN102" s="179"/>
      <c r="AO102" s="206"/>
      <c r="AP102" s="74"/>
      <c r="AQ102" s="178"/>
      <c r="AR102" s="178"/>
      <c r="AS102" s="74"/>
      <c r="AT102" s="178"/>
      <c r="AU102" s="178"/>
      <c r="AV102" s="74"/>
      <c r="AW102" s="298"/>
    </row>
    <row r="103" spans="1:49" ht="14.25" customHeight="1" thickBot="1" x14ac:dyDescent="0.25">
      <c r="A103" s="237"/>
      <c r="B103" s="209">
        <f t="shared" si="19"/>
        <v>5</v>
      </c>
      <c r="C103" s="154">
        <f>D101</f>
        <v>43134</v>
      </c>
      <c r="D103" s="242"/>
      <c r="E103" s="158" t="str">
        <f t="shared" si="26"/>
        <v>Après-midi</v>
      </c>
      <c r="F103" s="78"/>
      <c r="G103" s="79"/>
      <c r="H103" s="80"/>
      <c r="I103" s="79"/>
      <c r="J103" s="80"/>
      <c r="K103" s="79"/>
      <c r="L103" s="80"/>
      <c r="M103" s="79"/>
      <c r="N103" s="80"/>
      <c r="O103" s="309" t="str">
        <f t="shared" si="24"/>
        <v/>
      </c>
      <c r="P103" s="310" t="str">
        <f t="shared" si="25"/>
        <v/>
      </c>
      <c r="Q103" s="79"/>
      <c r="R103" s="295"/>
      <c r="S103" s="81"/>
      <c r="T103" s="225"/>
      <c r="U103" s="149"/>
      <c r="V103" s="150"/>
      <c r="W103" s="150"/>
      <c r="X103" s="80"/>
      <c r="Y103" s="133"/>
      <c r="Z103" s="80"/>
      <c r="AA103" s="79"/>
      <c r="AB103" s="80"/>
      <c r="AC103" s="187"/>
      <c r="AD103" s="170"/>
      <c r="AE103" s="192"/>
      <c r="AF103" s="139"/>
      <c r="AG103" s="187"/>
      <c r="AH103" s="204"/>
      <c r="AI103" s="170"/>
      <c r="AJ103" s="213"/>
      <c r="AK103" s="214"/>
      <c r="AL103" s="173"/>
      <c r="AM103" s="197"/>
      <c r="AN103" s="198"/>
      <c r="AO103" s="207"/>
      <c r="AP103" s="80"/>
      <c r="AQ103" s="180"/>
      <c r="AR103" s="180"/>
      <c r="AS103" s="80"/>
      <c r="AT103" s="180"/>
      <c r="AU103" s="180"/>
      <c r="AV103" s="80"/>
      <c r="AW103" s="299"/>
    </row>
    <row r="104" spans="1:49" ht="14.25" customHeight="1" thickBot="1" x14ac:dyDescent="0.25">
      <c r="A104" s="144"/>
      <c r="B104" s="209">
        <f t="shared" si="19"/>
        <v>0</v>
      </c>
      <c r="F104" s="119" t="s">
        <v>103</v>
      </c>
      <c r="G104" s="111">
        <f t="shared" ref="G104:N104" si="27">SUM(G86:G103)</f>
        <v>404</v>
      </c>
      <c r="H104" s="112">
        <f t="shared" si="27"/>
        <v>584.15</v>
      </c>
      <c r="I104" s="111">
        <f t="shared" si="27"/>
        <v>36</v>
      </c>
      <c r="J104" s="112">
        <f t="shared" si="27"/>
        <v>93.58</v>
      </c>
      <c r="K104" s="111">
        <f t="shared" si="27"/>
        <v>12</v>
      </c>
      <c r="L104" s="112">
        <f t="shared" si="27"/>
        <v>15.78</v>
      </c>
      <c r="M104" s="111">
        <f t="shared" si="27"/>
        <v>4</v>
      </c>
      <c r="N104" s="112">
        <f t="shared" si="27"/>
        <v>12</v>
      </c>
      <c r="O104" s="176">
        <f>SUM(G104,I104,K104,M104)</f>
        <v>456</v>
      </c>
      <c r="P104" s="314">
        <f>SUM(H104,J104,L104,N104)</f>
        <v>705.51</v>
      </c>
      <c r="Q104" s="111">
        <f t="shared" ref="Q104:R104" si="28">SUM(Q86:Q103)</f>
        <v>0</v>
      </c>
      <c r="R104" s="112">
        <f t="shared" si="28"/>
        <v>0</v>
      </c>
      <c r="S104" s="112">
        <f>SUM(S86:S103)</f>
        <v>0</v>
      </c>
      <c r="T104" s="221"/>
      <c r="W104" s="121" t="s">
        <v>104</v>
      </c>
      <c r="X104" s="152">
        <f>IFERROR(AVERAGE(X86:X103),0)</f>
        <v>9.2142857142857135</v>
      </c>
      <c r="Y104" s="123">
        <f>IFERROR(AVERAGE(Y86:Y103),"-")</f>
        <v>23.142857142857142</v>
      </c>
      <c r="Z104" s="122"/>
      <c r="AA104" s="121">
        <f>IFERROR(AVERAGE(AA86:AA103),0)</f>
        <v>0</v>
      </c>
      <c r="AB104" s="122"/>
      <c r="AC104" s="188" t="str">
        <f>IFERROR(AVERAGE(AC86:AC103),"-")</f>
        <v>-</v>
      </c>
      <c r="AD104" s="112"/>
      <c r="AE104" s="193" t="str">
        <f>IFERROR(AVERAGE(AE86:AE103),"-")</f>
        <v>-</v>
      </c>
      <c r="AF104" s="121"/>
      <c r="AG104" s="188">
        <f>IFERROR(AVERAGE(AG86:AG103),"-")</f>
        <v>11</v>
      </c>
      <c r="AH104" s="201">
        <f t="shared" ref="AH104" si="29">IFERROR(AVERAGE(AH86:AH103),0)</f>
        <v>7</v>
      </c>
      <c r="AI104" s="112"/>
      <c r="AJ104" s="210" t="str">
        <f>IFERROR(AVERAGE(AJ86:AJ103),"-")</f>
        <v>-</v>
      </c>
      <c r="AK104" s="215" t="str">
        <f>IFERROR(AVERAGE(AK86:AK103),"-")</f>
        <v>-</v>
      </c>
      <c r="AL104" s="174"/>
      <c r="AM104" s="181"/>
      <c r="AN104" s="181"/>
      <c r="AO104" s="181"/>
      <c r="AP104" s="110"/>
      <c r="AQ104" s="181"/>
      <c r="AR104" s="181"/>
      <c r="AS104" s="110"/>
      <c r="AT104" s="181"/>
      <c r="AU104" s="181"/>
      <c r="AV104" s="110"/>
      <c r="AW104" s="110"/>
    </row>
    <row r="105" spans="1:49" ht="14.25" customHeight="1" thickBot="1" x14ac:dyDescent="0.25">
      <c r="B105" s="209">
        <f t="shared" si="19"/>
        <v>0</v>
      </c>
      <c r="O105" s="315"/>
      <c r="P105" s="315"/>
      <c r="T105" s="222"/>
      <c r="AJ105" s="216"/>
      <c r="AK105" s="216"/>
    </row>
    <row r="106" spans="1:49" ht="14.25" customHeight="1" x14ac:dyDescent="0.2">
      <c r="A106" s="235">
        <f>A86+1</f>
        <v>6</v>
      </c>
      <c r="B106" s="209">
        <f t="shared" si="19"/>
        <v>6</v>
      </c>
      <c r="C106" s="154">
        <f>D106</f>
        <v>43136</v>
      </c>
      <c r="D106" s="238">
        <f>D101+2</f>
        <v>43136</v>
      </c>
      <c r="E106" s="151" t="s">
        <v>17</v>
      </c>
      <c r="F106" s="68"/>
      <c r="G106" s="69"/>
      <c r="H106" s="70"/>
      <c r="I106" s="69"/>
      <c r="J106" s="70"/>
      <c r="K106" s="69"/>
      <c r="L106" s="70"/>
      <c r="M106" s="69"/>
      <c r="N106" s="70"/>
      <c r="O106" s="303" t="str">
        <f>IF(G106+I106+K106+M106=0,"",G106+I106+K106+M106)</f>
        <v/>
      </c>
      <c r="P106" s="304" t="str">
        <f>IF(H106+J106+L106+N106=0,"",H106+J106+L106+N106)</f>
        <v/>
      </c>
      <c r="Q106" s="69"/>
      <c r="R106" s="292"/>
      <c r="S106" s="71"/>
      <c r="T106" s="226"/>
      <c r="U106" s="300"/>
      <c r="V106" s="301"/>
      <c r="W106" s="301"/>
      <c r="X106" s="70"/>
      <c r="Y106" s="130"/>
      <c r="Z106" s="70"/>
      <c r="AA106" s="69"/>
      <c r="AB106" s="70"/>
      <c r="AC106" s="190"/>
      <c r="AD106" s="171"/>
      <c r="AE106" s="194"/>
      <c r="AF106" s="141"/>
      <c r="AG106" s="190"/>
      <c r="AH106" s="205"/>
      <c r="AI106" s="171"/>
      <c r="AJ106" s="217"/>
      <c r="AK106" s="218"/>
      <c r="AL106" s="175"/>
      <c r="AM106" s="199"/>
      <c r="AN106" s="200"/>
      <c r="AO106" s="208"/>
      <c r="AP106" s="70"/>
      <c r="AQ106" s="183"/>
      <c r="AR106" s="183"/>
      <c r="AS106" s="70"/>
      <c r="AT106" s="183"/>
      <c r="AU106" s="183"/>
      <c r="AV106" s="70"/>
      <c r="AW106" s="302"/>
    </row>
    <row r="107" spans="1:49" ht="14.25" customHeight="1" x14ac:dyDescent="0.2">
      <c r="A107" s="236"/>
      <c r="B107" s="209">
        <f t="shared" si="19"/>
        <v>6</v>
      </c>
      <c r="C107" s="154">
        <f>D106</f>
        <v>43136</v>
      </c>
      <c r="D107" s="239"/>
      <c r="E107" s="156" t="s">
        <v>16</v>
      </c>
      <c r="F107" s="72" t="s">
        <v>60</v>
      </c>
      <c r="G107" s="84">
        <v>60</v>
      </c>
      <c r="H107" s="85">
        <v>70.47</v>
      </c>
      <c r="I107" s="84">
        <v>1</v>
      </c>
      <c r="J107" s="85">
        <v>1.31</v>
      </c>
      <c r="K107" s="84"/>
      <c r="L107" s="85"/>
      <c r="M107" s="84"/>
      <c r="N107" s="85"/>
      <c r="O107" s="305">
        <f t="shared" ref="O107:O123" si="30">IF(G107+I107+K107+M107=0,"",G107+I107+K107+M107)</f>
        <v>61</v>
      </c>
      <c r="P107" s="306">
        <f t="shared" ref="P107:P123" si="31">IF(H107+J107+L107+N107=0,"",H107+J107+L107+N107)</f>
        <v>71.78</v>
      </c>
      <c r="Q107" s="73">
        <v>1</v>
      </c>
      <c r="R107" s="293">
        <v>0.83</v>
      </c>
      <c r="S107" s="75"/>
      <c r="T107" s="223"/>
      <c r="U107" s="145"/>
      <c r="V107" s="146"/>
      <c r="W107" s="146"/>
      <c r="X107" s="74">
        <v>10.4</v>
      </c>
      <c r="Y107" s="131"/>
      <c r="Z107" s="74"/>
      <c r="AA107" s="73"/>
      <c r="AB107" s="74"/>
      <c r="AC107" s="186"/>
      <c r="AD107" s="169"/>
      <c r="AE107" s="191"/>
      <c r="AF107" s="138"/>
      <c r="AG107" s="186"/>
      <c r="AH107" s="203"/>
      <c r="AI107" s="169"/>
      <c r="AJ107" s="211"/>
      <c r="AK107" s="212"/>
      <c r="AL107" s="172"/>
      <c r="AM107" s="196"/>
      <c r="AN107" s="179"/>
      <c r="AO107" s="206" t="s">
        <v>96</v>
      </c>
      <c r="AP107" s="74" t="s">
        <v>105</v>
      </c>
      <c r="AQ107" s="178"/>
      <c r="AR107" s="178"/>
      <c r="AS107" s="74"/>
      <c r="AT107" s="178"/>
      <c r="AU107" s="178"/>
      <c r="AV107" s="74"/>
      <c r="AW107" s="298" t="s">
        <v>105</v>
      </c>
    </row>
    <row r="108" spans="1:49" ht="14.25" customHeight="1" x14ac:dyDescent="0.2">
      <c r="A108" s="236"/>
      <c r="B108" s="209">
        <f t="shared" si="19"/>
        <v>6</v>
      </c>
      <c r="C108" s="154">
        <f>D106</f>
        <v>43136</v>
      </c>
      <c r="D108" s="240"/>
      <c r="E108" s="156" t="s">
        <v>18</v>
      </c>
      <c r="F108" s="76"/>
      <c r="G108" s="73">
        <v>48</v>
      </c>
      <c r="H108" s="74">
        <v>56.86</v>
      </c>
      <c r="I108" s="73"/>
      <c r="J108" s="74"/>
      <c r="K108" s="73"/>
      <c r="L108" s="74"/>
      <c r="M108" s="73"/>
      <c r="N108" s="74"/>
      <c r="O108" s="307">
        <f t="shared" si="30"/>
        <v>48</v>
      </c>
      <c r="P108" s="306">
        <f t="shared" si="31"/>
        <v>56.86</v>
      </c>
      <c r="Q108" s="73">
        <v>1</v>
      </c>
      <c r="R108" s="293">
        <v>0.46</v>
      </c>
      <c r="S108" s="75"/>
      <c r="T108" s="223"/>
      <c r="U108" s="145" t="s">
        <v>105</v>
      </c>
      <c r="V108" s="146" t="s">
        <v>105</v>
      </c>
      <c r="W108" s="146" t="s">
        <v>105</v>
      </c>
      <c r="X108" s="74">
        <v>10.1</v>
      </c>
      <c r="Y108" s="131">
        <v>23</v>
      </c>
      <c r="Z108" s="74" t="s">
        <v>71</v>
      </c>
      <c r="AA108" s="73"/>
      <c r="AB108" s="74" t="s">
        <v>105</v>
      </c>
      <c r="AC108" s="186"/>
      <c r="AD108" s="169"/>
      <c r="AE108" s="191"/>
      <c r="AF108" s="138"/>
      <c r="AG108" s="186" t="s">
        <v>105</v>
      </c>
      <c r="AH108" s="203">
        <v>7</v>
      </c>
      <c r="AI108" s="169"/>
      <c r="AJ108" s="211"/>
      <c r="AK108" s="212"/>
      <c r="AL108" s="172"/>
      <c r="AM108" s="196"/>
      <c r="AN108" s="179"/>
      <c r="AO108" s="206"/>
      <c r="AP108" s="74"/>
      <c r="AQ108" s="178"/>
      <c r="AR108" s="178"/>
      <c r="AS108" s="74"/>
      <c r="AT108" s="178"/>
      <c r="AU108" s="178"/>
      <c r="AV108" s="74"/>
      <c r="AW108" s="298"/>
    </row>
    <row r="109" spans="1:49" ht="14.25" customHeight="1" x14ac:dyDescent="0.2">
      <c r="A109" s="236"/>
      <c r="B109" s="209">
        <f t="shared" si="19"/>
        <v>6</v>
      </c>
      <c r="C109" s="154">
        <f>D109</f>
        <v>43137</v>
      </c>
      <c r="D109" s="241">
        <f>D106+1</f>
        <v>43137</v>
      </c>
      <c r="E109" s="157" t="str">
        <f>$E$6</f>
        <v>Nuit</v>
      </c>
      <c r="F109" s="77"/>
      <c r="G109" s="86"/>
      <c r="H109" s="87"/>
      <c r="I109" s="86"/>
      <c r="J109" s="87"/>
      <c r="K109" s="86"/>
      <c r="L109" s="87"/>
      <c r="M109" s="86"/>
      <c r="N109" s="87"/>
      <c r="O109" s="308" t="str">
        <f t="shared" si="30"/>
        <v/>
      </c>
      <c r="P109" s="306" t="str">
        <f t="shared" si="31"/>
        <v/>
      </c>
      <c r="Q109" s="73"/>
      <c r="R109" s="293"/>
      <c r="S109" s="75"/>
      <c r="T109" s="223"/>
      <c r="U109" s="145"/>
      <c r="V109" s="146"/>
      <c r="W109" s="146"/>
      <c r="X109" s="74"/>
      <c r="Y109" s="131"/>
      <c r="Z109" s="74"/>
      <c r="AA109" s="73"/>
      <c r="AB109" s="74"/>
      <c r="AC109" s="186"/>
      <c r="AD109" s="169"/>
      <c r="AE109" s="191"/>
      <c r="AF109" s="138"/>
      <c r="AG109" s="186"/>
      <c r="AH109" s="203"/>
      <c r="AI109" s="169"/>
      <c r="AJ109" s="211"/>
      <c r="AK109" s="212"/>
      <c r="AL109" s="172"/>
      <c r="AM109" s="196"/>
      <c r="AN109" s="179"/>
      <c r="AO109" s="206"/>
      <c r="AP109" s="74"/>
      <c r="AQ109" s="178"/>
      <c r="AR109" s="178"/>
      <c r="AS109" s="74"/>
      <c r="AT109" s="178"/>
      <c r="AU109" s="178"/>
      <c r="AV109" s="74"/>
      <c r="AW109" s="298"/>
    </row>
    <row r="110" spans="1:49" ht="14.25" customHeight="1" x14ac:dyDescent="0.2">
      <c r="A110" s="236"/>
      <c r="B110" s="209">
        <f t="shared" si="19"/>
        <v>6</v>
      </c>
      <c r="C110" s="154">
        <f>D109</f>
        <v>43137</v>
      </c>
      <c r="D110" s="239"/>
      <c r="E110" s="157" t="str">
        <f>$E$7</f>
        <v>Matin</v>
      </c>
      <c r="F110" s="76" t="s">
        <v>60</v>
      </c>
      <c r="G110" s="73">
        <v>91</v>
      </c>
      <c r="H110" s="74">
        <v>106.42</v>
      </c>
      <c r="I110" s="73"/>
      <c r="J110" s="74"/>
      <c r="K110" s="73"/>
      <c r="L110" s="74"/>
      <c r="M110" s="73"/>
      <c r="N110" s="74"/>
      <c r="O110" s="308">
        <f t="shared" si="30"/>
        <v>91</v>
      </c>
      <c r="P110" s="306">
        <f t="shared" si="31"/>
        <v>106.42</v>
      </c>
      <c r="Q110" s="73"/>
      <c r="R110" s="293"/>
      <c r="S110" s="75"/>
      <c r="T110" s="223"/>
      <c r="U110" s="145"/>
      <c r="V110" s="146"/>
      <c r="W110" s="146"/>
      <c r="X110" s="74">
        <v>10.1</v>
      </c>
      <c r="Y110" s="131">
        <v>23</v>
      </c>
      <c r="Z110" s="74" t="s">
        <v>71</v>
      </c>
      <c r="AA110" s="73"/>
      <c r="AB110" s="74"/>
      <c r="AC110" s="186"/>
      <c r="AD110" s="169"/>
      <c r="AE110" s="191"/>
      <c r="AF110" s="138"/>
      <c r="AG110" s="186" t="s">
        <v>105</v>
      </c>
      <c r="AH110" s="203">
        <v>7</v>
      </c>
      <c r="AI110" s="169" t="s">
        <v>96</v>
      </c>
      <c r="AJ110" s="211"/>
      <c r="AK110" s="212"/>
      <c r="AL110" s="172"/>
      <c r="AM110" s="196"/>
      <c r="AN110" s="179"/>
      <c r="AO110" s="206"/>
      <c r="AP110" s="74"/>
      <c r="AQ110" s="178"/>
      <c r="AR110" s="178"/>
      <c r="AS110" s="74"/>
      <c r="AT110" s="178"/>
      <c r="AU110" s="178"/>
      <c r="AV110" s="74"/>
      <c r="AW110" s="298"/>
    </row>
    <row r="111" spans="1:49" ht="14.25" customHeight="1" x14ac:dyDescent="0.2">
      <c r="A111" s="236"/>
      <c r="B111" s="209">
        <f t="shared" si="19"/>
        <v>6</v>
      </c>
      <c r="C111" s="154">
        <f>D109</f>
        <v>43137</v>
      </c>
      <c r="D111" s="240"/>
      <c r="E111" s="157" t="str">
        <f>$E$8</f>
        <v>Après-midi</v>
      </c>
      <c r="F111" s="76"/>
      <c r="G111" s="73">
        <v>4</v>
      </c>
      <c r="H111" s="74">
        <v>6.24</v>
      </c>
      <c r="I111" s="73"/>
      <c r="J111" s="74"/>
      <c r="K111" s="73"/>
      <c r="L111" s="74"/>
      <c r="M111" s="73">
        <v>5</v>
      </c>
      <c r="N111" s="74">
        <v>18.25</v>
      </c>
      <c r="O111" s="308">
        <f t="shared" si="30"/>
        <v>9</v>
      </c>
      <c r="P111" s="306">
        <f t="shared" si="31"/>
        <v>24.490000000000002</v>
      </c>
      <c r="Q111" s="73"/>
      <c r="R111" s="293"/>
      <c r="S111" s="75"/>
      <c r="T111" s="223"/>
      <c r="U111" s="145" t="s">
        <v>105</v>
      </c>
      <c r="V111" s="146" t="s">
        <v>105</v>
      </c>
      <c r="W111" s="146" t="s">
        <v>105</v>
      </c>
      <c r="X111" s="74">
        <v>9</v>
      </c>
      <c r="Y111" s="131">
        <v>23</v>
      </c>
      <c r="Z111" s="74" t="s">
        <v>121</v>
      </c>
      <c r="AA111" s="73"/>
      <c r="AB111" s="74" t="s">
        <v>96</v>
      </c>
      <c r="AC111" s="186"/>
      <c r="AD111" s="169"/>
      <c r="AE111" s="191"/>
      <c r="AF111" s="138"/>
      <c r="AG111" s="186"/>
      <c r="AH111" s="203"/>
      <c r="AI111" s="169"/>
      <c r="AJ111" s="211"/>
      <c r="AK111" s="212"/>
      <c r="AL111" s="172"/>
      <c r="AM111" s="196"/>
      <c r="AN111" s="179"/>
      <c r="AO111" s="206"/>
      <c r="AP111" s="74"/>
      <c r="AQ111" s="178"/>
      <c r="AR111" s="178"/>
      <c r="AS111" s="74"/>
      <c r="AT111" s="178"/>
      <c r="AU111" s="178"/>
      <c r="AV111" s="74"/>
      <c r="AW111" s="298"/>
    </row>
    <row r="112" spans="1:49" ht="14.25" customHeight="1" x14ac:dyDescent="0.2">
      <c r="A112" s="236"/>
      <c r="B112" s="209">
        <f t="shared" si="19"/>
        <v>6</v>
      </c>
      <c r="C112" s="154">
        <f>D112</f>
        <v>43138</v>
      </c>
      <c r="D112" s="241">
        <f>D109+1</f>
        <v>43138</v>
      </c>
      <c r="E112" s="157" t="str">
        <f t="shared" ref="E112:E123" si="32">E109</f>
        <v>Nuit</v>
      </c>
      <c r="F112" s="76"/>
      <c r="G112" s="73"/>
      <c r="H112" s="74"/>
      <c r="I112" s="73"/>
      <c r="J112" s="74"/>
      <c r="K112" s="73"/>
      <c r="L112" s="74"/>
      <c r="M112" s="73"/>
      <c r="N112" s="74"/>
      <c r="O112" s="308" t="str">
        <f>IF(G112+I112+K112+M112=0,"",G112+I112+K112+M112)</f>
        <v/>
      </c>
      <c r="P112" s="306" t="str">
        <f t="shared" si="31"/>
        <v/>
      </c>
      <c r="Q112" s="73"/>
      <c r="R112" s="293"/>
      <c r="S112" s="75"/>
      <c r="T112" s="223">
        <v>1000317878</v>
      </c>
      <c r="U112" s="145"/>
      <c r="V112" s="146"/>
      <c r="W112" s="146"/>
      <c r="X112" s="74"/>
      <c r="Y112" s="131">
        <v>23</v>
      </c>
      <c r="Z112" s="74" t="s">
        <v>71</v>
      </c>
      <c r="AA112" s="73"/>
      <c r="AB112" s="74"/>
      <c r="AC112" s="186"/>
      <c r="AD112" s="169"/>
      <c r="AE112" s="191"/>
      <c r="AF112" s="138"/>
      <c r="AG112" s="186"/>
      <c r="AH112" s="203"/>
      <c r="AI112" s="169"/>
      <c r="AJ112" s="211"/>
      <c r="AK112" s="212"/>
      <c r="AL112" s="172"/>
      <c r="AM112" s="196"/>
      <c r="AN112" s="179"/>
      <c r="AO112" s="206"/>
      <c r="AP112" s="74"/>
      <c r="AQ112" s="178"/>
      <c r="AR112" s="178"/>
      <c r="AS112" s="74"/>
      <c r="AT112" s="178"/>
      <c r="AU112" s="178"/>
      <c r="AV112" s="74"/>
      <c r="AW112" s="298"/>
    </row>
    <row r="113" spans="1:49" ht="14.25" customHeight="1" x14ac:dyDescent="0.2">
      <c r="A113" s="236"/>
      <c r="B113" s="209">
        <f t="shared" si="19"/>
        <v>6</v>
      </c>
      <c r="C113" s="154">
        <f>D112</f>
        <v>43138</v>
      </c>
      <c r="D113" s="239"/>
      <c r="E113" s="157" t="str">
        <f t="shared" si="32"/>
        <v>Matin</v>
      </c>
      <c r="F113" s="76" t="s">
        <v>60</v>
      </c>
      <c r="G113" s="73">
        <v>36</v>
      </c>
      <c r="H113" s="74">
        <v>84.77</v>
      </c>
      <c r="I113" s="73"/>
      <c r="J113" s="74"/>
      <c r="K113" s="73"/>
      <c r="L113" s="74"/>
      <c r="M113" s="73"/>
      <c r="N113" s="74"/>
      <c r="O113" s="308">
        <f t="shared" si="30"/>
        <v>36</v>
      </c>
      <c r="P113" s="306">
        <f t="shared" si="31"/>
        <v>84.77</v>
      </c>
      <c r="Q113" s="73"/>
      <c r="R113" s="293"/>
      <c r="S113" s="75"/>
      <c r="T113" s="223"/>
      <c r="U113" s="145"/>
      <c r="V113" s="146"/>
      <c r="W113" s="146"/>
      <c r="X113" s="74">
        <v>8</v>
      </c>
      <c r="Y113" s="131">
        <v>23</v>
      </c>
      <c r="Z113" s="74" t="s">
        <v>71</v>
      </c>
      <c r="AA113" s="73"/>
      <c r="AB113" s="74"/>
      <c r="AC113" s="186"/>
      <c r="AD113" s="169"/>
      <c r="AE113" s="191"/>
      <c r="AF113" s="138"/>
      <c r="AG113" s="186"/>
      <c r="AH113" s="203"/>
      <c r="AI113" s="169"/>
      <c r="AJ113" s="211"/>
      <c r="AK113" s="212"/>
      <c r="AL113" s="172"/>
      <c r="AM113" s="196"/>
      <c r="AN113" s="179"/>
      <c r="AO113" s="206"/>
      <c r="AP113" s="74"/>
      <c r="AQ113" s="178"/>
      <c r="AR113" s="178"/>
      <c r="AS113" s="74"/>
      <c r="AT113" s="178" t="s">
        <v>126</v>
      </c>
      <c r="AU113" s="178" t="s">
        <v>118</v>
      </c>
      <c r="AV113" s="74">
        <v>43138</v>
      </c>
      <c r="AW113" s="298"/>
    </row>
    <row r="114" spans="1:49" ht="14.25" customHeight="1" x14ac:dyDescent="0.2">
      <c r="A114" s="236"/>
      <c r="B114" s="209">
        <f t="shared" si="19"/>
        <v>6</v>
      </c>
      <c r="C114" s="154">
        <f>D112</f>
        <v>43138</v>
      </c>
      <c r="D114" s="240"/>
      <c r="E114" s="157" t="str">
        <f t="shared" si="32"/>
        <v>Après-midi</v>
      </c>
      <c r="F114" s="76"/>
      <c r="G114" s="73">
        <v>26</v>
      </c>
      <c r="H114" s="74">
        <v>63</v>
      </c>
      <c r="I114" s="73"/>
      <c r="J114" s="74"/>
      <c r="K114" s="73"/>
      <c r="L114" s="74"/>
      <c r="M114" s="73"/>
      <c r="N114" s="74"/>
      <c r="O114" s="308">
        <f t="shared" si="30"/>
        <v>26</v>
      </c>
      <c r="P114" s="306">
        <f t="shared" si="31"/>
        <v>63</v>
      </c>
      <c r="Q114" s="73"/>
      <c r="R114" s="293"/>
      <c r="S114" s="75"/>
      <c r="T114" s="223"/>
      <c r="U114" s="145" t="s">
        <v>105</v>
      </c>
      <c r="V114" s="146" t="s">
        <v>105</v>
      </c>
      <c r="W114" s="146" t="s">
        <v>105</v>
      </c>
      <c r="X114" s="74">
        <v>9</v>
      </c>
      <c r="Y114" s="131">
        <v>23</v>
      </c>
      <c r="Z114" s="74" t="s">
        <v>71</v>
      </c>
      <c r="AA114" s="73"/>
      <c r="AB114" s="74" t="s">
        <v>96</v>
      </c>
      <c r="AC114" s="186"/>
      <c r="AD114" s="169"/>
      <c r="AE114" s="191"/>
      <c r="AF114" s="138"/>
      <c r="AG114" s="186"/>
      <c r="AH114" s="203"/>
      <c r="AI114" s="169"/>
      <c r="AJ114" s="211"/>
      <c r="AK114" s="212"/>
      <c r="AL114" s="172"/>
      <c r="AM114" s="196"/>
      <c r="AN114" s="179"/>
      <c r="AO114" s="206"/>
      <c r="AP114" s="74"/>
      <c r="AQ114" s="178"/>
      <c r="AR114" s="178"/>
      <c r="AS114" s="74"/>
      <c r="AT114" s="178"/>
      <c r="AU114" s="178"/>
      <c r="AV114" s="74"/>
      <c r="AW114" s="298"/>
    </row>
    <row r="115" spans="1:49" ht="14.25" customHeight="1" x14ac:dyDescent="0.2">
      <c r="A115" s="236"/>
      <c r="B115" s="209">
        <f t="shared" si="19"/>
        <v>6</v>
      </c>
      <c r="C115" s="154">
        <f>D115</f>
        <v>43139</v>
      </c>
      <c r="D115" s="241">
        <f>D112+1</f>
        <v>43139</v>
      </c>
      <c r="E115" s="157" t="str">
        <f t="shared" si="32"/>
        <v>Nuit</v>
      </c>
      <c r="F115" s="76"/>
      <c r="G115" s="73"/>
      <c r="H115" s="74"/>
      <c r="I115" s="73"/>
      <c r="J115" s="74"/>
      <c r="K115" s="73"/>
      <c r="L115" s="74"/>
      <c r="M115" s="73"/>
      <c r="N115" s="74"/>
      <c r="O115" s="308" t="str">
        <f t="shared" si="30"/>
        <v/>
      </c>
      <c r="P115" s="306" t="str">
        <f t="shared" si="31"/>
        <v/>
      </c>
      <c r="Q115" s="73"/>
      <c r="R115" s="293"/>
      <c r="S115" s="75"/>
      <c r="T115" s="223"/>
      <c r="U115" s="145"/>
      <c r="V115" s="146"/>
      <c r="W115" s="146"/>
      <c r="X115" s="74"/>
      <c r="Y115" s="131"/>
      <c r="Z115" s="74"/>
      <c r="AA115" s="73"/>
      <c r="AB115" s="74"/>
      <c r="AC115" s="186"/>
      <c r="AD115" s="169"/>
      <c r="AE115" s="191"/>
      <c r="AF115" s="138"/>
      <c r="AG115" s="186"/>
      <c r="AH115" s="203"/>
      <c r="AI115" s="169"/>
      <c r="AJ115" s="211"/>
      <c r="AK115" s="212"/>
      <c r="AL115" s="172"/>
      <c r="AM115" s="196"/>
      <c r="AN115" s="179"/>
      <c r="AO115" s="206"/>
      <c r="AP115" s="74"/>
      <c r="AQ115" s="178"/>
      <c r="AR115" s="178"/>
      <c r="AS115" s="74"/>
      <c r="AT115" s="178"/>
      <c r="AU115" s="178"/>
      <c r="AV115" s="74"/>
      <c r="AW115" s="298"/>
    </row>
    <row r="116" spans="1:49" ht="14.25" customHeight="1" x14ac:dyDescent="0.2">
      <c r="A116" s="236"/>
      <c r="B116" s="209">
        <f t="shared" si="19"/>
        <v>6</v>
      </c>
      <c r="C116" s="154">
        <f>D115</f>
        <v>43139</v>
      </c>
      <c r="D116" s="239"/>
      <c r="E116" s="157" t="str">
        <f t="shared" si="32"/>
        <v>Matin</v>
      </c>
      <c r="F116" s="76" t="s">
        <v>60</v>
      </c>
      <c r="G116" s="73">
        <v>89</v>
      </c>
      <c r="H116" s="74">
        <v>149.44</v>
      </c>
      <c r="I116" s="73"/>
      <c r="J116" s="74"/>
      <c r="K116" s="73"/>
      <c r="L116" s="74"/>
      <c r="M116" s="73"/>
      <c r="N116" s="74"/>
      <c r="O116" s="308">
        <f t="shared" si="30"/>
        <v>89</v>
      </c>
      <c r="P116" s="306">
        <f t="shared" si="31"/>
        <v>149.44</v>
      </c>
      <c r="Q116" s="73"/>
      <c r="R116" s="293"/>
      <c r="S116" s="75"/>
      <c r="T116" s="223"/>
      <c r="U116" s="145"/>
      <c r="V116" s="146"/>
      <c r="W116" s="146"/>
      <c r="X116" s="74">
        <v>9</v>
      </c>
      <c r="Y116" s="131">
        <v>23</v>
      </c>
      <c r="Z116" s="74" t="s">
        <v>71</v>
      </c>
      <c r="AA116" s="73"/>
      <c r="AB116" s="74"/>
      <c r="AC116" s="186"/>
      <c r="AD116" s="169"/>
      <c r="AE116" s="191"/>
      <c r="AF116" s="138"/>
      <c r="AG116" s="186" t="s">
        <v>96</v>
      </c>
      <c r="AH116" s="203">
        <v>7</v>
      </c>
      <c r="AI116" s="169" t="s">
        <v>96</v>
      </c>
      <c r="AJ116" s="211"/>
      <c r="AK116" s="212"/>
      <c r="AL116" s="172"/>
      <c r="AM116" s="196"/>
      <c r="AN116" s="179"/>
      <c r="AO116" s="206"/>
      <c r="AP116" s="74"/>
      <c r="AQ116" s="178"/>
      <c r="AR116" s="178"/>
      <c r="AS116" s="74"/>
      <c r="AT116" s="178"/>
      <c r="AU116" s="178"/>
      <c r="AV116" s="74"/>
      <c r="AW116" s="298"/>
    </row>
    <row r="117" spans="1:49" ht="14.25" customHeight="1" x14ac:dyDescent="0.2">
      <c r="A117" s="236"/>
      <c r="B117" s="209">
        <f t="shared" si="19"/>
        <v>6</v>
      </c>
      <c r="C117" s="154">
        <f>D115</f>
        <v>43139</v>
      </c>
      <c r="D117" s="240"/>
      <c r="E117" s="157" t="str">
        <f t="shared" si="32"/>
        <v>Après-midi</v>
      </c>
      <c r="F117" s="76"/>
      <c r="G117" s="73">
        <v>10</v>
      </c>
      <c r="H117" s="74">
        <v>19.21</v>
      </c>
      <c r="I117" s="73"/>
      <c r="J117" s="74"/>
      <c r="K117" s="73"/>
      <c r="L117" s="74"/>
      <c r="M117" s="73">
        <v>5</v>
      </c>
      <c r="N117" s="74">
        <v>7.97</v>
      </c>
      <c r="O117" s="308">
        <f t="shared" si="30"/>
        <v>15</v>
      </c>
      <c r="P117" s="306">
        <f t="shared" si="31"/>
        <v>27.18</v>
      </c>
      <c r="Q117" s="73"/>
      <c r="R117" s="293"/>
      <c r="S117" s="75"/>
      <c r="T117" s="223"/>
      <c r="U117" s="145" t="s">
        <v>105</v>
      </c>
      <c r="V117" s="146" t="s">
        <v>105</v>
      </c>
      <c r="W117" s="146" t="s">
        <v>105</v>
      </c>
      <c r="X117" s="74">
        <v>10.1</v>
      </c>
      <c r="Y117" s="131">
        <v>23</v>
      </c>
      <c r="Z117" s="74" t="s">
        <v>71</v>
      </c>
      <c r="AA117" s="73"/>
      <c r="AB117" s="74" t="s">
        <v>96</v>
      </c>
      <c r="AC117" s="186"/>
      <c r="AD117" s="169"/>
      <c r="AE117" s="191"/>
      <c r="AF117" s="138"/>
      <c r="AG117" s="186"/>
      <c r="AH117" s="203"/>
      <c r="AI117" s="169"/>
      <c r="AJ117" s="220"/>
      <c r="AK117" s="212"/>
      <c r="AL117" s="172"/>
      <c r="AM117" s="196"/>
      <c r="AN117" s="179"/>
      <c r="AO117" s="206"/>
      <c r="AP117" s="74"/>
      <c r="AQ117" s="178"/>
      <c r="AR117" s="178"/>
      <c r="AS117" s="74"/>
      <c r="AT117" s="178"/>
      <c r="AU117" s="178"/>
      <c r="AV117" s="74"/>
      <c r="AW117" s="298"/>
    </row>
    <row r="118" spans="1:49" ht="14.25" customHeight="1" x14ac:dyDescent="0.2">
      <c r="A118" s="236"/>
      <c r="B118" s="209">
        <f t="shared" si="19"/>
        <v>6</v>
      </c>
      <c r="C118" s="154">
        <f>D118</f>
        <v>43140</v>
      </c>
      <c r="D118" s="241">
        <f>D115+1</f>
        <v>43140</v>
      </c>
      <c r="E118" s="157" t="str">
        <f t="shared" si="32"/>
        <v>Nuit</v>
      </c>
      <c r="F118" s="76"/>
      <c r="G118" s="73"/>
      <c r="H118" s="74"/>
      <c r="I118" s="73"/>
      <c r="J118" s="74"/>
      <c r="K118" s="73"/>
      <c r="L118" s="74"/>
      <c r="M118" s="73"/>
      <c r="N118" s="74"/>
      <c r="O118" s="308" t="str">
        <f t="shared" si="30"/>
        <v/>
      </c>
      <c r="P118" s="306" t="str">
        <f t="shared" si="31"/>
        <v/>
      </c>
      <c r="Q118" s="73"/>
      <c r="R118" s="293"/>
      <c r="S118" s="75"/>
      <c r="T118" s="223"/>
      <c r="U118" s="145"/>
      <c r="V118" s="146"/>
      <c r="W118" s="146"/>
      <c r="X118" s="74"/>
      <c r="Y118" s="131"/>
      <c r="Z118" s="74"/>
      <c r="AA118" s="73"/>
      <c r="AB118" s="74"/>
      <c r="AC118" s="186"/>
      <c r="AD118" s="169"/>
      <c r="AE118" s="191"/>
      <c r="AF118" s="138"/>
      <c r="AG118" s="186"/>
      <c r="AH118" s="203"/>
      <c r="AI118" s="169"/>
      <c r="AJ118" s="211"/>
      <c r="AK118" s="219"/>
      <c r="AL118" s="172"/>
      <c r="AM118" s="196"/>
      <c r="AN118" s="179"/>
      <c r="AO118" s="206"/>
      <c r="AP118" s="74"/>
      <c r="AQ118" s="178"/>
      <c r="AR118" s="178"/>
      <c r="AS118" s="74"/>
      <c r="AT118" s="178"/>
      <c r="AU118" s="178"/>
      <c r="AV118" s="74"/>
      <c r="AW118" s="298"/>
    </row>
    <row r="119" spans="1:49" ht="14.25" customHeight="1" x14ac:dyDescent="0.2">
      <c r="A119" s="236"/>
      <c r="B119" s="209">
        <f t="shared" si="19"/>
        <v>6</v>
      </c>
      <c r="C119" s="154">
        <f>D118</f>
        <v>43140</v>
      </c>
      <c r="D119" s="239"/>
      <c r="E119" s="157" t="str">
        <f t="shared" si="32"/>
        <v>Matin</v>
      </c>
      <c r="F119" s="76" t="s">
        <v>60</v>
      </c>
      <c r="G119" s="73">
        <v>50</v>
      </c>
      <c r="H119" s="74">
        <v>67.34</v>
      </c>
      <c r="I119" s="73"/>
      <c r="J119" s="74"/>
      <c r="K119" s="73"/>
      <c r="L119" s="74"/>
      <c r="M119" s="73"/>
      <c r="N119" s="74"/>
      <c r="O119" s="308">
        <f t="shared" si="30"/>
        <v>50</v>
      </c>
      <c r="P119" s="306">
        <f t="shared" si="31"/>
        <v>67.34</v>
      </c>
      <c r="Q119" s="73"/>
      <c r="R119" s="294"/>
      <c r="S119" s="88"/>
      <c r="T119" s="224"/>
      <c r="U119" s="147"/>
      <c r="V119" s="148"/>
      <c r="W119" s="148"/>
      <c r="X119" s="128">
        <v>9.1</v>
      </c>
      <c r="Y119" s="132">
        <v>23</v>
      </c>
      <c r="Z119" s="128" t="s">
        <v>71</v>
      </c>
      <c r="AA119" s="126"/>
      <c r="AB119" s="128"/>
      <c r="AC119" s="186"/>
      <c r="AD119" s="169"/>
      <c r="AE119" s="191"/>
      <c r="AF119" s="138"/>
      <c r="AG119" s="186"/>
      <c r="AH119" s="203"/>
      <c r="AI119" s="169"/>
      <c r="AJ119" s="220"/>
      <c r="AK119" s="219"/>
      <c r="AL119" s="172"/>
      <c r="AM119" s="196"/>
      <c r="AN119" s="179"/>
      <c r="AO119" s="206"/>
      <c r="AP119" s="74"/>
      <c r="AQ119" s="178"/>
      <c r="AR119" s="178"/>
      <c r="AS119" s="74"/>
      <c r="AT119" s="178"/>
      <c r="AU119" s="178"/>
      <c r="AV119" s="74"/>
      <c r="AW119" s="298"/>
    </row>
    <row r="120" spans="1:49" ht="14.25" customHeight="1" x14ac:dyDescent="0.2">
      <c r="A120" s="236"/>
      <c r="B120" s="209">
        <f t="shared" si="19"/>
        <v>6</v>
      </c>
      <c r="C120" s="154">
        <f>D118</f>
        <v>43140</v>
      </c>
      <c r="D120" s="240"/>
      <c r="E120" s="157" t="str">
        <f t="shared" si="32"/>
        <v>Après-midi</v>
      </c>
      <c r="F120" s="76"/>
      <c r="G120" s="73">
        <v>59</v>
      </c>
      <c r="H120" s="74">
        <v>93.64</v>
      </c>
      <c r="I120" s="73"/>
      <c r="J120" s="74"/>
      <c r="K120" s="73"/>
      <c r="L120" s="74"/>
      <c r="M120" s="73"/>
      <c r="N120" s="74"/>
      <c r="O120" s="308">
        <f t="shared" si="30"/>
        <v>59</v>
      </c>
      <c r="P120" s="306">
        <f t="shared" si="31"/>
        <v>93.64</v>
      </c>
      <c r="Q120" s="73"/>
      <c r="R120" s="293"/>
      <c r="S120" s="75"/>
      <c r="T120" s="223"/>
      <c r="U120" s="145" t="s">
        <v>105</v>
      </c>
      <c r="V120" s="146" t="s">
        <v>105</v>
      </c>
      <c r="W120" s="146" t="s">
        <v>105</v>
      </c>
      <c r="X120" s="74">
        <v>8.9</v>
      </c>
      <c r="Y120" s="131">
        <v>23</v>
      </c>
      <c r="Z120" s="74" t="s">
        <v>71</v>
      </c>
      <c r="AA120" s="73"/>
      <c r="AB120" s="74" t="s">
        <v>105</v>
      </c>
      <c r="AC120" s="186"/>
      <c r="AD120" s="169"/>
      <c r="AE120" s="191"/>
      <c r="AF120" s="138"/>
      <c r="AG120" s="186"/>
      <c r="AH120" s="203"/>
      <c r="AI120" s="169"/>
      <c r="AJ120" s="211"/>
      <c r="AK120" s="212"/>
      <c r="AL120" s="172"/>
      <c r="AM120" s="196"/>
      <c r="AN120" s="179"/>
      <c r="AO120" s="206"/>
      <c r="AP120" s="74"/>
      <c r="AQ120" s="178"/>
      <c r="AR120" s="178"/>
      <c r="AS120" s="74"/>
      <c r="AT120" s="178"/>
      <c r="AU120" s="178"/>
      <c r="AV120" s="74"/>
      <c r="AW120" s="298"/>
    </row>
    <row r="121" spans="1:49" ht="14.25" customHeight="1" x14ac:dyDescent="0.2">
      <c r="A121" s="236"/>
      <c r="B121" s="209">
        <f t="shared" si="19"/>
        <v>6</v>
      </c>
      <c r="C121" s="154">
        <f>D121</f>
        <v>43141</v>
      </c>
      <c r="D121" s="241">
        <f>D118+1</f>
        <v>43141</v>
      </c>
      <c r="E121" s="157" t="str">
        <f t="shared" si="32"/>
        <v>Nuit</v>
      </c>
      <c r="F121" s="76"/>
      <c r="G121" s="73"/>
      <c r="H121" s="74"/>
      <c r="I121" s="73"/>
      <c r="J121" s="74"/>
      <c r="K121" s="73"/>
      <c r="L121" s="74"/>
      <c r="M121" s="73"/>
      <c r="N121" s="74"/>
      <c r="O121" s="308"/>
      <c r="P121" s="306" t="str">
        <f t="shared" si="31"/>
        <v/>
      </c>
      <c r="Q121" s="73"/>
      <c r="R121" s="293"/>
      <c r="S121" s="75"/>
      <c r="T121" s="223"/>
      <c r="U121" s="145"/>
      <c r="V121" s="146"/>
      <c r="W121" s="146"/>
      <c r="X121" s="74"/>
      <c r="Y121" s="131"/>
      <c r="Z121" s="74"/>
      <c r="AA121" s="73"/>
      <c r="AB121" s="74"/>
      <c r="AC121" s="186"/>
      <c r="AD121" s="169"/>
      <c r="AE121" s="191"/>
      <c r="AF121" s="138"/>
      <c r="AG121" s="186"/>
      <c r="AH121" s="203"/>
      <c r="AI121" s="169"/>
      <c r="AJ121" s="211"/>
      <c r="AK121" s="212"/>
      <c r="AL121" s="172"/>
      <c r="AM121" s="196"/>
      <c r="AN121" s="179"/>
      <c r="AO121" s="206"/>
      <c r="AP121" s="74"/>
      <c r="AQ121" s="178"/>
      <c r="AR121" s="178"/>
      <c r="AS121" s="74"/>
      <c r="AT121" s="178"/>
      <c r="AU121" s="178"/>
      <c r="AV121" s="74"/>
      <c r="AW121" s="298"/>
    </row>
    <row r="122" spans="1:49" ht="14.25" customHeight="1" x14ac:dyDescent="0.2">
      <c r="A122" s="236"/>
      <c r="B122" s="209">
        <f t="shared" si="19"/>
        <v>6</v>
      </c>
      <c r="C122" s="154">
        <f>D121</f>
        <v>43141</v>
      </c>
      <c r="D122" s="239"/>
      <c r="E122" s="157" t="str">
        <f t="shared" si="32"/>
        <v>Matin</v>
      </c>
      <c r="F122" s="72" t="s">
        <v>60</v>
      </c>
      <c r="G122" s="84">
        <v>72</v>
      </c>
      <c r="H122" s="85">
        <v>67</v>
      </c>
      <c r="I122" s="84"/>
      <c r="J122" s="85"/>
      <c r="K122" s="84"/>
      <c r="L122" s="85"/>
      <c r="M122" s="84"/>
      <c r="N122" s="85"/>
      <c r="O122" s="308">
        <f t="shared" si="30"/>
        <v>72</v>
      </c>
      <c r="P122" s="306">
        <f t="shared" si="31"/>
        <v>67</v>
      </c>
      <c r="Q122" s="73"/>
      <c r="R122" s="293"/>
      <c r="S122" s="75"/>
      <c r="T122" s="223"/>
      <c r="U122" s="145"/>
      <c r="V122" s="146"/>
      <c r="W122" s="146"/>
      <c r="X122" s="74">
        <v>10.1</v>
      </c>
      <c r="Y122" s="131">
        <v>23</v>
      </c>
      <c r="Z122" s="74" t="s">
        <v>71</v>
      </c>
      <c r="AA122" s="73" t="s">
        <v>96</v>
      </c>
      <c r="AB122" s="74" t="s">
        <v>96</v>
      </c>
      <c r="AC122" s="186"/>
      <c r="AD122" s="169"/>
      <c r="AE122" s="191"/>
      <c r="AF122" s="138"/>
      <c r="AG122" s="186"/>
      <c r="AH122" s="203"/>
      <c r="AI122" s="169"/>
      <c r="AJ122" s="211"/>
      <c r="AK122" s="212"/>
      <c r="AL122" s="172"/>
      <c r="AM122" s="196"/>
      <c r="AN122" s="179"/>
      <c r="AO122" s="206"/>
      <c r="AP122" s="74"/>
      <c r="AQ122" s="178"/>
      <c r="AR122" s="178"/>
      <c r="AS122" s="74"/>
      <c r="AT122" s="178"/>
      <c r="AU122" s="178"/>
      <c r="AV122" s="74"/>
      <c r="AW122" s="298"/>
    </row>
    <row r="123" spans="1:49" ht="14.25" customHeight="1" thickBot="1" x14ac:dyDescent="0.25">
      <c r="A123" s="237"/>
      <c r="B123" s="209">
        <f t="shared" si="19"/>
        <v>6</v>
      </c>
      <c r="C123" s="154">
        <f>D121</f>
        <v>43141</v>
      </c>
      <c r="D123" s="242"/>
      <c r="E123" s="158" t="str">
        <f t="shared" si="32"/>
        <v>Après-midi</v>
      </c>
      <c r="F123" s="78"/>
      <c r="G123" s="79"/>
      <c r="H123" s="80"/>
      <c r="I123" s="79"/>
      <c r="J123" s="80"/>
      <c r="K123" s="79"/>
      <c r="L123" s="80"/>
      <c r="M123" s="79"/>
      <c r="N123" s="80"/>
      <c r="O123" s="309" t="str">
        <f t="shared" si="30"/>
        <v/>
      </c>
      <c r="P123" s="310" t="str">
        <f t="shared" si="31"/>
        <v/>
      </c>
      <c r="Q123" s="79"/>
      <c r="R123" s="295"/>
      <c r="S123" s="81"/>
      <c r="T123" s="225"/>
      <c r="U123" s="149" t="s">
        <v>105</v>
      </c>
      <c r="V123" s="150" t="s">
        <v>105</v>
      </c>
      <c r="W123" s="150" t="s">
        <v>105</v>
      </c>
      <c r="X123" s="80">
        <v>10</v>
      </c>
      <c r="Y123" s="133"/>
      <c r="Z123" s="80"/>
      <c r="AA123" s="79"/>
      <c r="AB123" s="80"/>
      <c r="AC123" s="187"/>
      <c r="AD123" s="170"/>
      <c r="AE123" s="192"/>
      <c r="AF123" s="139"/>
      <c r="AG123" s="187"/>
      <c r="AH123" s="204"/>
      <c r="AI123" s="170"/>
      <c r="AJ123" s="213"/>
      <c r="AK123" s="214"/>
      <c r="AL123" s="173"/>
      <c r="AM123" s="197"/>
      <c r="AN123" s="198"/>
      <c r="AO123" s="207"/>
      <c r="AP123" s="80"/>
      <c r="AQ123" s="180"/>
      <c r="AR123" s="180"/>
      <c r="AS123" s="80"/>
      <c r="AT123" s="180"/>
      <c r="AU123" s="180"/>
      <c r="AV123" s="80"/>
      <c r="AW123" s="299"/>
    </row>
    <row r="124" spans="1:49" ht="14.25" customHeight="1" thickBot="1" x14ac:dyDescent="0.25">
      <c r="A124" s="144"/>
      <c r="B124" s="209">
        <f t="shared" si="19"/>
        <v>0</v>
      </c>
      <c r="F124" s="119" t="s">
        <v>103</v>
      </c>
      <c r="G124" s="111">
        <f t="shared" ref="G124:N124" si="33">SUM(G106:G123)</f>
        <v>545</v>
      </c>
      <c r="H124" s="112">
        <f t="shared" si="33"/>
        <v>784.3900000000001</v>
      </c>
      <c r="I124" s="111">
        <f t="shared" si="33"/>
        <v>1</v>
      </c>
      <c r="J124" s="112">
        <f t="shared" si="33"/>
        <v>1.31</v>
      </c>
      <c r="K124" s="111">
        <f t="shared" si="33"/>
        <v>0</v>
      </c>
      <c r="L124" s="112">
        <f t="shared" si="33"/>
        <v>0</v>
      </c>
      <c r="M124" s="111">
        <f t="shared" si="33"/>
        <v>10</v>
      </c>
      <c r="N124" s="112">
        <f t="shared" si="33"/>
        <v>26.22</v>
      </c>
      <c r="O124" s="176">
        <f>SUM(G124,I124,K124,M124)</f>
        <v>556</v>
      </c>
      <c r="P124" s="314">
        <f>SUM(H124,J124,L124,N124)</f>
        <v>811.92000000000007</v>
      </c>
      <c r="Q124" s="111">
        <f t="shared" ref="Q124:R124" si="34">SUM(Q106:Q123)</f>
        <v>2</v>
      </c>
      <c r="R124" s="112">
        <f t="shared" si="34"/>
        <v>1.29</v>
      </c>
      <c r="S124" s="112">
        <f>SUM(S106:S123)</f>
        <v>0</v>
      </c>
      <c r="T124" s="221"/>
      <c r="W124" s="121" t="s">
        <v>104</v>
      </c>
      <c r="X124" s="152">
        <f>IFERROR(AVERAGE(X106:X123),0)</f>
        <v>9.4833333333333325</v>
      </c>
      <c r="Y124" s="123">
        <f>IFERROR(AVERAGE(Y106:Y123),"-")</f>
        <v>23</v>
      </c>
      <c r="Z124" s="122"/>
      <c r="AA124" s="121">
        <f>IFERROR(AVERAGE(AA106:AA123),0)</f>
        <v>0</v>
      </c>
      <c r="AB124" s="122"/>
      <c r="AC124" s="188" t="str">
        <f>IFERROR(AVERAGE(AC106:AC123),"-")</f>
        <v>-</v>
      </c>
      <c r="AD124" s="112"/>
      <c r="AE124" s="193" t="str">
        <f>IFERROR(AVERAGE(AE106:AE123),"-")</f>
        <v>-</v>
      </c>
      <c r="AF124" s="121"/>
      <c r="AG124" s="188" t="str">
        <f>IFERROR(AVERAGE(AG106:AG123),"-")</f>
        <v>-</v>
      </c>
      <c r="AH124" s="201">
        <f t="shared" ref="AH124" si="35">IFERROR(AVERAGE(AH106:AH123),0)</f>
        <v>7</v>
      </c>
      <c r="AI124" s="112"/>
      <c r="AJ124" s="210" t="str">
        <f>IFERROR(AVERAGE(AJ106:AJ123),"-")</f>
        <v>-</v>
      </c>
      <c r="AK124" s="215" t="str">
        <f>IFERROR(AVERAGE(AK106:AK123),"-")</f>
        <v>-</v>
      </c>
      <c r="AL124" s="174"/>
      <c r="AM124" s="181"/>
      <c r="AN124" s="181"/>
      <c r="AO124" s="181"/>
      <c r="AP124" s="110"/>
      <c r="AQ124" s="181"/>
      <c r="AR124" s="181"/>
      <c r="AS124" s="110"/>
      <c r="AT124" s="181"/>
      <c r="AU124" s="181"/>
      <c r="AV124" s="110"/>
      <c r="AW124" s="110"/>
    </row>
    <row r="125" spans="1:49" ht="14.25" customHeight="1" thickBot="1" x14ac:dyDescent="0.25">
      <c r="B125" s="209">
        <f t="shared" si="19"/>
        <v>0</v>
      </c>
      <c r="O125" s="315"/>
      <c r="P125" s="315"/>
      <c r="T125" s="222"/>
      <c r="AJ125" s="216"/>
      <c r="AK125" s="216"/>
    </row>
    <row r="126" spans="1:49" ht="14.25" customHeight="1" x14ac:dyDescent="0.2">
      <c r="A126" s="235">
        <f>A106+1</f>
        <v>7</v>
      </c>
      <c r="B126" s="209">
        <f t="shared" si="19"/>
        <v>7</v>
      </c>
      <c r="C126" s="154">
        <f>D126</f>
        <v>43143</v>
      </c>
      <c r="D126" s="238">
        <f>D121+2</f>
        <v>43143</v>
      </c>
      <c r="E126" s="151" t="s">
        <v>17</v>
      </c>
      <c r="F126" s="68"/>
      <c r="G126" s="69"/>
      <c r="H126" s="70"/>
      <c r="I126" s="69"/>
      <c r="J126" s="70"/>
      <c r="K126" s="69"/>
      <c r="L126" s="70"/>
      <c r="M126" s="69"/>
      <c r="N126" s="70"/>
      <c r="O126" s="303" t="str">
        <f>IF(G126+I126+K126+M126=0,"",G126+I126+K126+M126)</f>
        <v/>
      </c>
      <c r="P126" s="304" t="str">
        <f>IF(H126+J126+L126+N126=0,"",H126+J126+L126+N126)</f>
        <v/>
      </c>
      <c r="Q126" s="69"/>
      <c r="R126" s="292"/>
      <c r="S126" s="292"/>
      <c r="T126" s="226"/>
      <c r="U126" s="69"/>
      <c r="V126" s="124"/>
      <c r="W126" s="124"/>
      <c r="X126" s="70"/>
      <c r="Y126" s="130"/>
      <c r="Z126" s="70"/>
      <c r="AA126" s="69"/>
      <c r="AB126" s="70"/>
      <c r="AC126" s="190"/>
      <c r="AD126" s="171"/>
      <c r="AE126" s="194"/>
      <c r="AF126" s="141"/>
      <c r="AG126" s="190"/>
      <c r="AH126" s="205"/>
      <c r="AI126" s="171"/>
      <c r="AJ126" s="217"/>
      <c r="AK126" s="218"/>
      <c r="AL126" s="175"/>
      <c r="AM126" s="199"/>
      <c r="AN126" s="200"/>
      <c r="AO126" s="208"/>
      <c r="AP126" s="70"/>
      <c r="AQ126" s="183"/>
      <c r="AR126" s="183"/>
      <c r="AS126" s="70"/>
      <c r="AT126" s="183"/>
      <c r="AU126" s="183"/>
      <c r="AV126" s="70"/>
      <c r="AW126" s="164"/>
    </row>
    <row r="127" spans="1:49" ht="14.25" customHeight="1" x14ac:dyDescent="0.2">
      <c r="A127" s="236"/>
      <c r="B127" s="209">
        <f t="shared" si="19"/>
        <v>7</v>
      </c>
      <c r="C127" s="154">
        <f>D126</f>
        <v>43143</v>
      </c>
      <c r="D127" s="239"/>
      <c r="E127" s="156" t="s">
        <v>16</v>
      </c>
      <c r="F127" s="72" t="s">
        <v>60</v>
      </c>
      <c r="G127" s="84">
        <v>53</v>
      </c>
      <c r="H127" s="85">
        <v>105.116</v>
      </c>
      <c r="I127" s="84"/>
      <c r="J127" s="85"/>
      <c r="K127" s="84"/>
      <c r="L127" s="85"/>
      <c r="M127" s="84"/>
      <c r="N127" s="85"/>
      <c r="O127" s="305">
        <f t="shared" ref="O127:O143" si="36">IF(G127+I127+K127+M127=0,"",G127+I127+K127+M127)</f>
        <v>53</v>
      </c>
      <c r="P127" s="306">
        <f t="shared" ref="P127:P143" si="37">IF(H127+J127+L127+N127=0,"",H127+J127+L127+N127)</f>
        <v>105.116</v>
      </c>
      <c r="Q127" s="73"/>
      <c r="R127" s="293"/>
      <c r="S127" s="293"/>
      <c r="T127" s="223"/>
      <c r="U127" s="73"/>
      <c r="V127" s="125"/>
      <c r="W127" s="125"/>
      <c r="X127" s="74">
        <v>10.1</v>
      </c>
      <c r="Y127" s="131">
        <v>23</v>
      </c>
      <c r="Z127" s="74" t="s">
        <v>71</v>
      </c>
      <c r="AA127" s="73" t="s">
        <v>96</v>
      </c>
      <c r="AB127" s="74" t="s">
        <v>96</v>
      </c>
      <c r="AC127" s="186"/>
      <c r="AD127" s="169"/>
      <c r="AE127" s="191"/>
      <c r="AF127" s="138"/>
      <c r="AG127" s="186" t="s">
        <v>96</v>
      </c>
      <c r="AH127" s="203">
        <v>7</v>
      </c>
      <c r="AI127" s="169" t="s">
        <v>96</v>
      </c>
      <c r="AJ127" s="211"/>
      <c r="AK127" s="212"/>
      <c r="AL127" s="172"/>
      <c r="AM127" s="196"/>
      <c r="AN127" s="179"/>
      <c r="AO127" s="206"/>
      <c r="AP127" s="74"/>
      <c r="AQ127" s="178"/>
      <c r="AR127" s="178"/>
      <c r="AS127" s="74"/>
      <c r="AT127" s="178" t="s">
        <v>126</v>
      </c>
      <c r="AU127" s="178" t="s">
        <v>118</v>
      </c>
      <c r="AV127" s="74" t="s">
        <v>105</v>
      </c>
      <c r="AW127" s="165" t="s">
        <v>105</v>
      </c>
    </row>
    <row r="128" spans="1:49" ht="14.25" customHeight="1" x14ac:dyDescent="0.2">
      <c r="A128" s="236"/>
      <c r="B128" s="209">
        <f t="shared" si="19"/>
        <v>7</v>
      </c>
      <c r="C128" s="154">
        <f>D126</f>
        <v>43143</v>
      </c>
      <c r="D128" s="240"/>
      <c r="E128" s="156" t="s">
        <v>18</v>
      </c>
      <c r="F128" s="76" t="s">
        <v>90</v>
      </c>
      <c r="G128" s="73">
        <v>10</v>
      </c>
      <c r="H128" s="74">
        <v>19.68</v>
      </c>
      <c r="I128" s="73"/>
      <c r="J128" s="74"/>
      <c r="K128" s="73"/>
      <c r="L128" s="74"/>
      <c r="M128" s="73">
        <v>6</v>
      </c>
      <c r="N128" s="74">
        <v>23.5</v>
      </c>
      <c r="O128" s="307">
        <v>16</v>
      </c>
      <c r="P128" s="306">
        <v>45.6</v>
      </c>
      <c r="Q128" s="73"/>
      <c r="R128" s="293"/>
      <c r="S128" s="293"/>
      <c r="T128" s="223"/>
      <c r="U128" s="73" t="s">
        <v>105</v>
      </c>
      <c r="V128" s="125" t="s">
        <v>105</v>
      </c>
      <c r="W128" s="125" t="s">
        <v>105</v>
      </c>
      <c r="X128" s="74">
        <v>10.1</v>
      </c>
      <c r="Y128" s="131"/>
      <c r="Z128" s="74"/>
      <c r="AA128" s="73"/>
      <c r="AB128" s="74"/>
      <c r="AC128" s="186"/>
      <c r="AD128" s="169"/>
      <c r="AE128" s="191"/>
      <c r="AF128" s="138"/>
      <c r="AG128" s="186"/>
      <c r="AH128" s="203"/>
      <c r="AI128" s="169"/>
      <c r="AJ128" s="211"/>
      <c r="AK128" s="212"/>
      <c r="AL128" s="172"/>
      <c r="AM128" s="196"/>
      <c r="AN128" s="179"/>
      <c r="AO128" s="206"/>
      <c r="AP128" s="74"/>
      <c r="AQ128" s="178"/>
      <c r="AR128" s="178"/>
      <c r="AS128" s="74"/>
      <c r="AT128" s="178"/>
      <c r="AU128" s="178"/>
      <c r="AV128" s="74"/>
      <c r="AW128" s="165"/>
    </row>
    <row r="129" spans="1:49" ht="14.25" customHeight="1" x14ac:dyDescent="0.2">
      <c r="A129" s="236"/>
      <c r="B129" s="209">
        <f t="shared" si="19"/>
        <v>7</v>
      </c>
      <c r="C129" s="154">
        <f>D129</f>
        <v>43144</v>
      </c>
      <c r="D129" s="241">
        <f>D126+1</f>
        <v>43144</v>
      </c>
      <c r="E129" s="157" t="str">
        <f>$E$6</f>
        <v>Nuit</v>
      </c>
      <c r="F129" s="77"/>
      <c r="G129" s="86"/>
      <c r="H129" s="87"/>
      <c r="I129" s="86"/>
      <c r="J129" s="87"/>
      <c r="K129" s="86"/>
      <c r="L129" s="87"/>
      <c r="M129" s="86"/>
      <c r="N129" s="87"/>
      <c r="O129" s="308" t="str">
        <f t="shared" si="36"/>
        <v/>
      </c>
      <c r="P129" s="306" t="str">
        <f t="shared" si="37"/>
        <v/>
      </c>
      <c r="Q129" s="73"/>
      <c r="R129" s="293"/>
      <c r="S129" s="293"/>
      <c r="T129" s="223"/>
      <c r="U129" s="73"/>
      <c r="V129" s="125"/>
      <c r="W129" s="125"/>
      <c r="X129" s="74"/>
      <c r="Y129" s="131"/>
      <c r="Z129" s="74"/>
      <c r="AA129" s="73"/>
      <c r="AB129" s="74"/>
      <c r="AC129" s="186"/>
      <c r="AD129" s="169"/>
      <c r="AE129" s="191"/>
      <c r="AF129" s="138"/>
      <c r="AG129" s="186"/>
      <c r="AH129" s="203"/>
      <c r="AI129" s="169"/>
      <c r="AJ129" s="211"/>
      <c r="AK129" s="212"/>
      <c r="AL129" s="172"/>
      <c r="AM129" s="196"/>
      <c r="AN129" s="179"/>
      <c r="AO129" s="206"/>
      <c r="AP129" s="74"/>
      <c r="AQ129" s="178"/>
      <c r="AR129" s="178"/>
      <c r="AS129" s="74"/>
      <c r="AT129" s="178"/>
      <c r="AU129" s="178"/>
      <c r="AV129" s="74"/>
      <c r="AW129" s="165"/>
    </row>
    <row r="130" spans="1:49" ht="14.25" customHeight="1" x14ac:dyDescent="0.2">
      <c r="A130" s="236"/>
      <c r="B130" s="209">
        <f t="shared" si="19"/>
        <v>7</v>
      </c>
      <c r="C130" s="154">
        <f>D129</f>
        <v>43144</v>
      </c>
      <c r="D130" s="239"/>
      <c r="E130" s="157" t="str">
        <f>$E$7</f>
        <v>Matin</v>
      </c>
      <c r="F130" s="76" t="s">
        <v>60</v>
      </c>
      <c r="G130" s="73">
        <v>24</v>
      </c>
      <c r="H130" s="74">
        <v>43.26</v>
      </c>
      <c r="I130" s="73">
        <v>11</v>
      </c>
      <c r="J130" s="74">
        <v>4.1900000000000004</v>
      </c>
      <c r="K130" s="73"/>
      <c r="L130" s="74"/>
      <c r="M130" s="73"/>
      <c r="N130" s="74"/>
      <c r="O130" s="308">
        <f t="shared" si="36"/>
        <v>35</v>
      </c>
      <c r="P130" s="306">
        <f t="shared" si="37"/>
        <v>47.449999999999996</v>
      </c>
      <c r="Q130" s="73"/>
      <c r="R130" s="293"/>
      <c r="S130" s="293"/>
      <c r="T130" s="223"/>
      <c r="U130" s="73"/>
      <c r="V130" s="125"/>
      <c r="W130" s="125"/>
      <c r="X130" s="74">
        <v>9</v>
      </c>
      <c r="Y130" s="131">
        <v>23</v>
      </c>
      <c r="Z130" s="74" t="s">
        <v>71</v>
      </c>
      <c r="AA130" s="73"/>
      <c r="AB130" s="74"/>
      <c r="AC130" s="186"/>
      <c r="AD130" s="169"/>
      <c r="AE130" s="191"/>
      <c r="AF130" s="138"/>
      <c r="AG130" s="186"/>
      <c r="AH130" s="203"/>
      <c r="AI130" s="169"/>
      <c r="AJ130" s="211"/>
      <c r="AK130" s="212"/>
      <c r="AL130" s="172"/>
      <c r="AM130" s="196"/>
      <c r="AN130" s="179"/>
      <c r="AO130" s="206"/>
      <c r="AP130" s="74"/>
      <c r="AQ130" s="178"/>
      <c r="AR130" s="178"/>
      <c r="AS130" s="74"/>
      <c r="AT130" s="178"/>
      <c r="AU130" s="178"/>
      <c r="AV130" s="74"/>
      <c r="AW130" s="165"/>
    </row>
    <row r="131" spans="1:49" ht="14.25" customHeight="1" x14ac:dyDescent="0.2">
      <c r="A131" s="236"/>
      <c r="B131" s="209">
        <f t="shared" si="19"/>
        <v>7</v>
      </c>
      <c r="C131" s="154">
        <f>D129</f>
        <v>43144</v>
      </c>
      <c r="D131" s="240"/>
      <c r="E131" s="157" t="str">
        <f>$E$8</f>
        <v>Après-midi</v>
      </c>
      <c r="F131" s="76" t="s">
        <v>90</v>
      </c>
      <c r="G131" s="73">
        <v>32</v>
      </c>
      <c r="H131" s="74">
        <v>56.12</v>
      </c>
      <c r="I131" s="73">
        <v>2</v>
      </c>
      <c r="J131" s="74">
        <v>1</v>
      </c>
      <c r="K131" s="73"/>
      <c r="L131" s="74"/>
      <c r="M131" s="73"/>
      <c r="N131" s="74"/>
      <c r="O131" s="308">
        <f t="shared" si="36"/>
        <v>34</v>
      </c>
      <c r="P131" s="306">
        <f t="shared" si="37"/>
        <v>57.12</v>
      </c>
      <c r="Q131" s="73"/>
      <c r="R131" s="293"/>
      <c r="S131" s="293"/>
      <c r="T131" s="223"/>
      <c r="U131" s="73" t="s">
        <v>105</v>
      </c>
      <c r="V131" s="125" t="s">
        <v>105</v>
      </c>
      <c r="W131" s="125" t="s">
        <v>105</v>
      </c>
      <c r="X131" s="74">
        <v>9</v>
      </c>
      <c r="Y131" s="131">
        <v>23</v>
      </c>
      <c r="Z131" s="74" t="s">
        <v>71</v>
      </c>
      <c r="AA131" s="73"/>
      <c r="AB131" s="74"/>
      <c r="AC131" s="186"/>
      <c r="AD131" s="169"/>
      <c r="AE131" s="191"/>
      <c r="AF131" s="138"/>
      <c r="AG131" s="186"/>
      <c r="AH131" s="203"/>
      <c r="AI131" s="169"/>
      <c r="AJ131" s="211"/>
      <c r="AK131" s="212"/>
      <c r="AL131" s="172"/>
      <c r="AM131" s="196"/>
      <c r="AN131" s="179"/>
      <c r="AO131" s="206"/>
      <c r="AP131" s="74"/>
      <c r="AQ131" s="178"/>
      <c r="AR131" s="178"/>
      <c r="AS131" s="74"/>
      <c r="AT131" s="178"/>
      <c r="AU131" s="178"/>
      <c r="AV131" s="74"/>
      <c r="AW131" s="165"/>
    </row>
    <row r="132" spans="1:49" ht="14.25" customHeight="1" x14ac:dyDescent="0.2">
      <c r="A132" s="236"/>
      <c r="B132" s="209">
        <f t="shared" si="19"/>
        <v>7</v>
      </c>
      <c r="C132" s="154">
        <f>D132</f>
        <v>43145</v>
      </c>
      <c r="D132" s="241">
        <f>D129+1</f>
        <v>43145</v>
      </c>
      <c r="E132" s="157" t="str">
        <f t="shared" ref="E132:E143" si="38">E129</f>
        <v>Nuit</v>
      </c>
      <c r="F132" s="76"/>
      <c r="G132" s="73"/>
      <c r="H132" s="74"/>
      <c r="I132" s="73"/>
      <c r="J132" s="74"/>
      <c r="K132" s="73"/>
      <c r="L132" s="74"/>
      <c r="M132" s="73"/>
      <c r="N132" s="74"/>
      <c r="O132" s="308" t="str">
        <f t="shared" si="36"/>
        <v/>
      </c>
      <c r="P132" s="306" t="str">
        <f t="shared" si="37"/>
        <v/>
      </c>
      <c r="Q132" s="73"/>
      <c r="R132" s="293"/>
      <c r="S132" s="293"/>
      <c r="T132" s="223"/>
      <c r="U132" s="73"/>
      <c r="V132" s="125"/>
      <c r="W132" s="125"/>
      <c r="X132" s="74"/>
      <c r="Y132" s="131"/>
      <c r="Z132" s="74"/>
      <c r="AA132" s="73"/>
      <c r="AB132" s="74"/>
      <c r="AC132" s="186"/>
      <c r="AD132" s="169"/>
      <c r="AE132" s="191"/>
      <c r="AF132" s="138"/>
      <c r="AG132" s="186"/>
      <c r="AH132" s="203"/>
      <c r="AI132" s="169"/>
      <c r="AJ132" s="211"/>
      <c r="AK132" s="212"/>
      <c r="AL132" s="172"/>
      <c r="AM132" s="196"/>
      <c r="AN132" s="179"/>
      <c r="AO132" s="206"/>
      <c r="AP132" s="74"/>
      <c r="AQ132" s="178"/>
      <c r="AR132" s="178"/>
      <c r="AS132" s="74"/>
      <c r="AT132" s="178"/>
      <c r="AU132" s="178"/>
      <c r="AV132" s="74"/>
      <c r="AW132" s="165"/>
    </row>
    <row r="133" spans="1:49" ht="14.25" customHeight="1" x14ac:dyDescent="0.2">
      <c r="A133" s="236"/>
      <c r="B133" s="209">
        <f t="shared" si="19"/>
        <v>7</v>
      </c>
      <c r="C133" s="154">
        <f>D132</f>
        <v>43145</v>
      </c>
      <c r="D133" s="239"/>
      <c r="E133" s="157" t="str">
        <f t="shared" si="38"/>
        <v>Matin</v>
      </c>
      <c r="F133" s="76" t="s">
        <v>90</v>
      </c>
      <c r="G133" s="73">
        <v>52</v>
      </c>
      <c r="H133" s="74">
        <v>62</v>
      </c>
      <c r="I133" s="73"/>
      <c r="J133" s="74"/>
      <c r="K133" s="73"/>
      <c r="L133" s="74"/>
      <c r="M133" s="73"/>
      <c r="N133" s="74"/>
      <c r="O133" s="308">
        <f t="shared" si="36"/>
        <v>52</v>
      </c>
      <c r="P133" s="306">
        <f t="shared" si="37"/>
        <v>62</v>
      </c>
      <c r="Q133" s="73"/>
      <c r="R133" s="293"/>
      <c r="S133" s="293"/>
      <c r="T133" s="223"/>
      <c r="U133" s="73"/>
      <c r="V133" s="125"/>
      <c r="W133" s="125"/>
      <c r="X133" s="74">
        <v>7</v>
      </c>
      <c r="Y133" s="131">
        <v>23</v>
      </c>
      <c r="Z133" s="74" t="s">
        <v>71</v>
      </c>
      <c r="AA133" s="73">
        <v>1.5</v>
      </c>
      <c r="AB133" s="74"/>
      <c r="AC133" s="186"/>
      <c r="AD133" s="169"/>
      <c r="AE133" s="191"/>
      <c r="AF133" s="138"/>
      <c r="AG133" s="186">
        <v>11</v>
      </c>
      <c r="AH133" s="203">
        <v>7</v>
      </c>
      <c r="AI133" s="169"/>
      <c r="AJ133" s="211"/>
      <c r="AK133" s="212"/>
      <c r="AL133" s="172"/>
      <c r="AM133" s="196"/>
      <c r="AN133" s="179"/>
      <c r="AO133" s="206">
        <v>1134427</v>
      </c>
      <c r="AP133" s="143" t="s">
        <v>105</v>
      </c>
      <c r="AQ133" s="178"/>
      <c r="AR133" s="178"/>
      <c r="AS133" s="74"/>
      <c r="AT133" s="178"/>
      <c r="AU133" s="178"/>
      <c r="AV133" s="74"/>
      <c r="AW133" s="165"/>
    </row>
    <row r="134" spans="1:49" ht="14.25" customHeight="1" x14ac:dyDescent="0.2">
      <c r="A134" s="236"/>
      <c r="B134" s="209">
        <f t="shared" si="19"/>
        <v>7</v>
      </c>
      <c r="C134" s="154">
        <f>D132</f>
        <v>43145</v>
      </c>
      <c r="D134" s="240"/>
      <c r="E134" s="157" t="str">
        <f t="shared" si="38"/>
        <v>Après-midi</v>
      </c>
      <c r="F134" s="76"/>
      <c r="G134" s="73">
        <v>20</v>
      </c>
      <c r="H134" s="74">
        <v>43</v>
      </c>
      <c r="I134" s="73">
        <v>10</v>
      </c>
      <c r="J134" s="74">
        <v>23</v>
      </c>
      <c r="K134" s="73"/>
      <c r="L134" s="74"/>
      <c r="M134" s="73"/>
      <c r="N134" s="74"/>
      <c r="O134" s="308">
        <f t="shared" si="36"/>
        <v>30</v>
      </c>
      <c r="P134" s="306">
        <f t="shared" si="37"/>
        <v>66</v>
      </c>
      <c r="Q134" s="73"/>
      <c r="R134" s="293"/>
      <c r="S134" s="293"/>
      <c r="T134" s="223"/>
      <c r="U134" s="73" t="s">
        <v>105</v>
      </c>
      <c r="V134" s="125" t="s">
        <v>105</v>
      </c>
      <c r="W134" s="125" t="s">
        <v>105</v>
      </c>
      <c r="X134" s="74">
        <v>1.1000000000000001</v>
      </c>
      <c r="Y134" s="131">
        <v>25</v>
      </c>
      <c r="Z134" s="74" t="s">
        <v>71</v>
      </c>
      <c r="AA134" s="73">
        <v>1.5</v>
      </c>
      <c r="AB134" s="74"/>
      <c r="AC134" s="186"/>
      <c r="AD134" s="169"/>
      <c r="AE134" s="191"/>
      <c r="AF134" s="138"/>
      <c r="AG134" s="186"/>
      <c r="AH134" s="203"/>
      <c r="AI134" s="169"/>
      <c r="AJ134" s="211"/>
      <c r="AK134" s="212"/>
      <c r="AL134" s="172"/>
      <c r="AM134" s="196"/>
      <c r="AN134" s="179"/>
      <c r="AO134" s="206"/>
      <c r="AP134" s="74"/>
      <c r="AQ134" s="178"/>
      <c r="AR134" s="178"/>
      <c r="AS134" s="74"/>
      <c r="AT134" s="178"/>
      <c r="AU134" s="178"/>
      <c r="AV134" s="74"/>
      <c r="AW134" s="165"/>
    </row>
    <row r="135" spans="1:49" ht="14.25" customHeight="1" x14ac:dyDescent="0.2">
      <c r="A135" s="236"/>
      <c r="B135" s="209">
        <f t="shared" ref="B135:B198" si="39">WEEKNUM(C135)</f>
        <v>7</v>
      </c>
      <c r="C135" s="154">
        <f>D135</f>
        <v>43146</v>
      </c>
      <c r="D135" s="241">
        <f>D132+1</f>
        <v>43146</v>
      </c>
      <c r="E135" s="157" t="str">
        <f t="shared" si="38"/>
        <v>Nuit</v>
      </c>
      <c r="F135" s="76"/>
      <c r="G135" s="73"/>
      <c r="H135" s="74"/>
      <c r="I135" s="73"/>
      <c r="J135" s="74"/>
      <c r="K135" s="73"/>
      <c r="L135" s="74"/>
      <c r="M135" s="73"/>
      <c r="N135" s="74"/>
      <c r="O135" s="308" t="str">
        <f t="shared" si="36"/>
        <v/>
      </c>
      <c r="P135" s="306" t="str">
        <f t="shared" si="37"/>
        <v/>
      </c>
      <c r="Q135" s="73"/>
      <c r="R135" s="293"/>
      <c r="S135" s="293"/>
      <c r="T135" s="223"/>
      <c r="U135" s="73"/>
      <c r="V135" s="125"/>
      <c r="W135" s="125"/>
      <c r="X135" s="74"/>
      <c r="Y135" s="131"/>
      <c r="Z135" s="74"/>
      <c r="AA135" s="73"/>
      <c r="AB135" s="74"/>
      <c r="AC135" s="186"/>
      <c r="AD135" s="169"/>
      <c r="AE135" s="191"/>
      <c r="AF135" s="138"/>
      <c r="AG135" s="186"/>
      <c r="AH135" s="203"/>
      <c r="AI135" s="169"/>
      <c r="AJ135" s="211"/>
      <c r="AK135" s="212"/>
      <c r="AL135" s="172"/>
      <c r="AM135" s="196"/>
      <c r="AN135" s="179"/>
      <c r="AO135" s="206"/>
      <c r="AP135" s="74"/>
      <c r="AQ135" s="178"/>
      <c r="AR135" s="178"/>
      <c r="AS135" s="74"/>
      <c r="AT135" s="178"/>
      <c r="AU135" s="178"/>
      <c r="AV135" s="74"/>
      <c r="AW135" s="165"/>
    </row>
    <row r="136" spans="1:49" ht="14.25" customHeight="1" x14ac:dyDescent="0.2">
      <c r="A136" s="236"/>
      <c r="B136" s="209">
        <f t="shared" si="39"/>
        <v>7</v>
      </c>
      <c r="C136" s="154">
        <f>D135</f>
        <v>43146</v>
      </c>
      <c r="D136" s="239"/>
      <c r="E136" s="157" t="str">
        <f t="shared" si="38"/>
        <v>Matin</v>
      </c>
      <c r="F136" s="76" t="s">
        <v>90</v>
      </c>
      <c r="G136" s="73">
        <v>28</v>
      </c>
      <c r="H136" s="74">
        <v>44</v>
      </c>
      <c r="I136" s="73">
        <v>1</v>
      </c>
      <c r="J136" s="74">
        <v>1</v>
      </c>
      <c r="K136" s="73"/>
      <c r="L136" s="74"/>
      <c r="M136" s="73"/>
      <c r="N136" s="74"/>
      <c r="O136" s="308">
        <f t="shared" si="36"/>
        <v>29</v>
      </c>
      <c r="P136" s="306">
        <f t="shared" si="37"/>
        <v>45</v>
      </c>
      <c r="Q136" s="73"/>
      <c r="R136" s="293"/>
      <c r="S136" s="293"/>
      <c r="T136" s="223"/>
      <c r="U136" s="73"/>
      <c r="V136" s="125"/>
      <c r="W136" s="125"/>
      <c r="X136" s="74">
        <v>7.5</v>
      </c>
      <c r="Y136" s="131">
        <v>23</v>
      </c>
      <c r="Z136" s="74" t="s">
        <v>71</v>
      </c>
      <c r="AA136" s="73">
        <v>1.5</v>
      </c>
      <c r="AB136" s="74"/>
      <c r="AC136" s="186"/>
      <c r="AD136" s="169"/>
      <c r="AE136" s="191"/>
      <c r="AF136" s="138"/>
      <c r="AG136" s="186">
        <v>11</v>
      </c>
      <c r="AH136" s="203">
        <v>7</v>
      </c>
      <c r="AI136" s="169"/>
      <c r="AJ136" s="211"/>
      <c r="AK136" s="212"/>
      <c r="AL136" s="172"/>
      <c r="AM136" s="196"/>
      <c r="AN136" s="179"/>
      <c r="AO136" s="206"/>
      <c r="AP136" s="74"/>
      <c r="AQ136" s="178"/>
      <c r="AR136" s="178"/>
      <c r="AS136" s="74"/>
      <c r="AT136" s="178"/>
      <c r="AU136" s="178"/>
      <c r="AV136" s="74"/>
      <c r="AW136" s="165"/>
    </row>
    <row r="137" spans="1:49" ht="14.25" customHeight="1" x14ac:dyDescent="0.2">
      <c r="A137" s="236"/>
      <c r="B137" s="209">
        <f t="shared" si="39"/>
        <v>7</v>
      </c>
      <c r="C137" s="154">
        <f>D135</f>
        <v>43146</v>
      </c>
      <c r="D137" s="240"/>
      <c r="E137" s="157" t="str">
        <f t="shared" si="38"/>
        <v>Après-midi</v>
      </c>
      <c r="F137" s="76"/>
      <c r="G137" s="73">
        <v>3</v>
      </c>
      <c r="H137" s="74">
        <v>4.62</v>
      </c>
      <c r="I137" s="73">
        <v>13</v>
      </c>
      <c r="J137" s="74">
        <v>41.57</v>
      </c>
      <c r="K137" s="73"/>
      <c r="L137" s="74"/>
      <c r="M137" s="73">
        <v>7</v>
      </c>
      <c r="N137" s="74">
        <v>27.41</v>
      </c>
      <c r="O137" s="308">
        <f t="shared" si="36"/>
        <v>23</v>
      </c>
      <c r="P137" s="306">
        <f t="shared" si="37"/>
        <v>73.599999999999994</v>
      </c>
      <c r="Q137" s="73"/>
      <c r="R137" s="293"/>
      <c r="S137" s="293"/>
      <c r="T137" s="223"/>
      <c r="U137" s="73" t="s">
        <v>105</v>
      </c>
      <c r="V137" s="125" t="s">
        <v>105</v>
      </c>
      <c r="W137" s="125" t="s">
        <v>105</v>
      </c>
      <c r="X137" s="74">
        <v>8</v>
      </c>
      <c r="Y137" s="131">
        <v>23</v>
      </c>
      <c r="Z137" s="74" t="s">
        <v>71</v>
      </c>
      <c r="AA137" s="73">
        <v>1.5</v>
      </c>
      <c r="AB137" s="74"/>
      <c r="AC137" s="186"/>
      <c r="AD137" s="169"/>
      <c r="AE137" s="191"/>
      <c r="AF137" s="138"/>
      <c r="AG137" s="186"/>
      <c r="AH137" s="203"/>
      <c r="AI137" s="169"/>
      <c r="AJ137" s="211"/>
      <c r="AK137" s="212"/>
      <c r="AL137" s="172"/>
      <c r="AM137" s="196"/>
      <c r="AN137" s="179"/>
      <c r="AO137" s="206"/>
      <c r="AP137" s="74"/>
      <c r="AQ137" s="178"/>
      <c r="AR137" s="178"/>
      <c r="AS137" s="74"/>
      <c r="AT137" s="178"/>
      <c r="AU137" s="178"/>
      <c r="AV137" s="74"/>
      <c r="AW137" s="165"/>
    </row>
    <row r="138" spans="1:49" ht="14.25" customHeight="1" x14ac:dyDescent="0.2">
      <c r="A138" s="236"/>
      <c r="B138" s="209">
        <f t="shared" si="39"/>
        <v>7</v>
      </c>
      <c r="C138" s="154">
        <f>D138</f>
        <v>43147</v>
      </c>
      <c r="D138" s="241">
        <f>D135+1</f>
        <v>43147</v>
      </c>
      <c r="E138" s="157" t="str">
        <f t="shared" si="38"/>
        <v>Nuit</v>
      </c>
      <c r="F138" s="76"/>
      <c r="G138" s="73"/>
      <c r="H138" s="74"/>
      <c r="I138" s="73"/>
      <c r="J138" s="74"/>
      <c r="K138" s="73"/>
      <c r="L138" s="74"/>
      <c r="M138" s="73"/>
      <c r="N138" s="74"/>
      <c r="O138" s="308" t="str">
        <f t="shared" si="36"/>
        <v/>
      </c>
      <c r="P138" s="306" t="str">
        <f t="shared" si="37"/>
        <v/>
      </c>
      <c r="Q138" s="73"/>
      <c r="R138" s="293"/>
      <c r="S138" s="293"/>
      <c r="T138" s="223"/>
      <c r="U138" s="73"/>
      <c r="V138" s="125"/>
      <c r="W138" s="125"/>
      <c r="X138" s="74"/>
      <c r="Y138" s="131"/>
      <c r="Z138" s="74"/>
      <c r="AA138" s="73"/>
      <c r="AB138" s="74"/>
      <c r="AC138" s="186"/>
      <c r="AD138" s="169"/>
      <c r="AE138" s="191"/>
      <c r="AF138" s="138"/>
      <c r="AG138" s="186"/>
      <c r="AH138" s="203"/>
      <c r="AI138" s="169"/>
      <c r="AJ138" s="211"/>
      <c r="AK138" s="212"/>
      <c r="AL138" s="172"/>
      <c r="AM138" s="196"/>
      <c r="AN138" s="179"/>
      <c r="AO138" s="206"/>
      <c r="AP138" s="74"/>
      <c r="AQ138" s="178"/>
      <c r="AR138" s="178"/>
      <c r="AS138" s="74"/>
      <c r="AT138" s="178"/>
      <c r="AU138" s="178"/>
      <c r="AV138" s="74"/>
      <c r="AW138" s="165"/>
    </row>
    <row r="139" spans="1:49" ht="14.25" customHeight="1" x14ac:dyDescent="0.2">
      <c r="A139" s="236"/>
      <c r="B139" s="209">
        <f t="shared" si="39"/>
        <v>7</v>
      </c>
      <c r="C139" s="154">
        <f>D138</f>
        <v>43147</v>
      </c>
      <c r="D139" s="239"/>
      <c r="E139" s="157" t="str">
        <f t="shared" si="38"/>
        <v>Matin</v>
      </c>
      <c r="F139" s="76" t="s">
        <v>90</v>
      </c>
      <c r="G139" s="73">
        <v>22</v>
      </c>
      <c r="H139" s="74">
        <v>26</v>
      </c>
      <c r="I139" s="73">
        <v>10</v>
      </c>
      <c r="J139" s="74">
        <v>32</v>
      </c>
      <c r="K139" s="73"/>
      <c r="L139" s="74"/>
      <c r="M139" s="73"/>
      <c r="N139" s="74"/>
      <c r="O139" s="308">
        <f t="shared" si="36"/>
        <v>32</v>
      </c>
      <c r="P139" s="306">
        <f t="shared" si="37"/>
        <v>58</v>
      </c>
      <c r="Q139" s="73"/>
      <c r="R139" s="294"/>
      <c r="S139" s="294"/>
      <c r="T139" s="224"/>
      <c r="U139" s="126"/>
      <c r="V139" s="127"/>
      <c r="W139" s="127"/>
      <c r="X139" s="128">
        <v>10</v>
      </c>
      <c r="Y139" s="132">
        <v>34</v>
      </c>
      <c r="Z139" s="128" t="s">
        <v>71</v>
      </c>
      <c r="AA139" s="126">
        <v>1.5</v>
      </c>
      <c r="AB139" s="128"/>
      <c r="AC139" s="186"/>
      <c r="AD139" s="169"/>
      <c r="AE139" s="191"/>
      <c r="AF139" s="138"/>
      <c r="AG139" s="186">
        <v>11</v>
      </c>
      <c r="AH139" s="203">
        <v>7</v>
      </c>
      <c r="AI139" s="169"/>
      <c r="AJ139" s="211"/>
      <c r="AK139" s="212"/>
      <c r="AL139" s="172"/>
      <c r="AM139" s="196"/>
      <c r="AN139" s="179"/>
      <c r="AO139" s="206"/>
      <c r="AP139" s="74"/>
      <c r="AQ139" s="178"/>
      <c r="AR139" s="178"/>
      <c r="AS139" s="74"/>
      <c r="AT139" s="178" t="s">
        <v>127</v>
      </c>
      <c r="AU139" s="178" t="s">
        <v>118</v>
      </c>
      <c r="AV139" s="74" t="s">
        <v>105</v>
      </c>
      <c r="AW139" s="165"/>
    </row>
    <row r="140" spans="1:49" ht="14.25" customHeight="1" x14ac:dyDescent="0.2">
      <c r="A140" s="236"/>
      <c r="B140" s="209">
        <f t="shared" si="39"/>
        <v>7</v>
      </c>
      <c r="C140" s="154">
        <f>D138</f>
        <v>43147</v>
      </c>
      <c r="D140" s="240"/>
      <c r="E140" s="157" t="str">
        <f t="shared" si="38"/>
        <v>Après-midi</v>
      </c>
      <c r="F140" s="76"/>
      <c r="G140" s="73">
        <v>38</v>
      </c>
      <c r="H140" s="74">
        <v>57.95</v>
      </c>
      <c r="I140" s="73"/>
      <c r="J140" s="74"/>
      <c r="K140" s="73"/>
      <c r="L140" s="74"/>
      <c r="M140" s="73">
        <v>1</v>
      </c>
      <c r="N140" s="74">
        <v>0.62</v>
      </c>
      <c r="O140" s="308">
        <f t="shared" si="36"/>
        <v>39</v>
      </c>
      <c r="P140" s="306">
        <f t="shared" si="37"/>
        <v>58.57</v>
      </c>
      <c r="Q140" s="73"/>
      <c r="R140" s="293"/>
      <c r="S140" s="293"/>
      <c r="T140" s="223"/>
      <c r="U140" s="73" t="s">
        <v>105</v>
      </c>
      <c r="V140" s="125" t="s">
        <v>105</v>
      </c>
      <c r="W140" s="125" t="s">
        <v>105</v>
      </c>
      <c r="X140" s="74">
        <v>10.1</v>
      </c>
      <c r="Y140" s="131"/>
      <c r="Z140" s="74"/>
      <c r="AA140" s="73"/>
      <c r="AB140" s="74"/>
      <c r="AC140" s="186"/>
      <c r="AD140" s="177" t="s">
        <v>105</v>
      </c>
      <c r="AE140" s="191"/>
      <c r="AF140" s="138"/>
      <c r="AG140" s="186"/>
      <c r="AH140" s="203"/>
      <c r="AI140" s="169"/>
      <c r="AJ140" s="211"/>
      <c r="AK140" s="212"/>
      <c r="AL140" s="172"/>
      <c r="AM140" s="196"/>
      <c r="AN140" s="179"/>
      <c r="AO140" s="206"/>
      <c r="AP140" s="74"/>
      <c r="AQ140" s="178"/>
      <c r="AR140" s="178"/>
      <c r="AS140" s="74"/>
      <c r="AT140" s="178"/>
      <c r="AU140" s="178"/>
      <c r="AV140" s="74"/>
      <c r="AW140" s="165"/>
    </row>
    <row r="141" spans="1:49" ht="14.25" customHeight="1" x14ac:dyDescent="0.2">
      <c r="A141" s="236"/>
      <c r="B141" s="209">
        <f t="shared" si="39"/>
        <v>7</v>
      </c>
      <c r="C141" s="154">
        <f>D141</f>
        <v>43148</v>
      </c>
      <c r="D141" s="241">
        <f>D138+1</f>
        <v>43148</v>
      </c>
      <c r="E141" s="157" t="str">
        <f t="shared" si="38"/>
        <v>Nuit</v>
      </c>
      <c r="F141" s="76"/>
      <c r="G141" s="73"/>
      <c r="H141" s="74"/>
      <c r="I141" s="73"/>
      <c r="J141" s="74"/>
      <c r="K141" s="73"/>
      <c r="L141" s="74"/>
      <c r="M141" s="73"/>
      <c r="N141" s="74"/>
      <c r="O141" s="308" t="str">
        <f t="shared" si="36"/>
        <v/>
      </c>
      <c r="P141" s="306" t="str">
        <f t="shared" si="37"/>
        <v/>
      </c>
      <c r="Q141" s="73"/>
      <c r="R141" s="293"/>
      <c r="S141" s="293"/>
      <c r="T141" s="223"/>
      <c r="U141" s="73"/>
      <c r="V141" s="125"/>
      <c r="W141" s="125"/>
      <c r="X141" s="74"/>
      <c r="Y141" s="131"/>
      <c r="Z141" s="74"/>
      <c r="AA141" s="73"/>
      <c r="AB141" s="74"/>
      <c r="AC141" s="186"/>
      <c r="AD141" s="169"/>
      <c r="AE141" s="191"/>
      <c r="AF141" s="138"/>
      <c r="AG141" s="186"/>
      <c r="AH141" s="203"/>
      <c r="AI141" s="169"/>
      <c r="AJ141" s="211"/>
      <c r="AK141" s="212"/>
      <c r="AL141" s="172"/>
      <c r="AM141" s="196"/>
      <c r="AN141" s="179"/>
      <c r="AO141" s="206"/>
      <c r="AP141" s="74"/>
      <c r="AQ141" s="178"/>
      <c r="AR141" s="178"/>
      <c r="AS141" s="74"/>
      <c r="AT141" s="178"/>
      <c r="AU141" s="178"/>
      <c r="AV141" s="74"/>
      <c r="AW141" s="165"/>
    </row>
    <row r="142" spans="1:49" ht="14.25" customHeight="1" x14ac:dyDescent="0.2">
      <c r="A142" s="236"/>
      <c r="B142" s="209">
        <f t="shared" si="39"/>
        <v>7</v>
      </c>
      <c r="C142" s="154">
        <f>D141</f>
        <v>43148</v>
      </c>
      <c r="D142" s="239"/>
      <c r="E142" s="157" t="str">
        <f t="shared" si="38"/>
        <v>Matin</v>
      </c>
      <c r="F142" s="72"/>
      <c r="G142" s="84">
        <v>25</v>
      </c>
      <c r="H142" s="85">
        <v>43.66</v>
      </c>
      <c r="I142" s="84">
        <v>16</v>
      </c>
      <c r="J142" s="85">
        <v>34</v>
      </c>
      <c r="K142" s="84"/>
      <c r="L142" s="85"/>
      <c r="M142" s="84"/>
      <c r="N142" s="85"/>
      <c r="O142" s="308">
        <f t="shared" si="36"/>
        <v>41</v>
      </c>
      <c r="P142" s="306">
        <f t="shared" si="37"/>
        <v>77.66</v>
      </c>
      <c r="Q142" s="73"/>
      <c r="R142" s="293"/>
      <c r="S142" s="293"/>
      <c r="T142" s="223"/>
      <c r="U142" s="73"/>
      <c r="V142" s="125"/>
      <c r="W142" s="125"/>
      <c r="X142" s="74">
        <v>8</v>
      </c>
      <c r="Y142" s="131"/>
      <c r="Z142" s="74"/>
      <c r="AA142" s="73"/>
      <c r="AB142" s="74"/>
      <c r="AC142" s="186"/>
      <c r="AD142" s="169"/>
      <c r="AE142" s="191"/>
      <c r="AF142" s="138"/>
      <c r="AG142" s="186"/>
      <c r="AH142" s="203"/>
      <c r="AI142" s="169"/>
      <c r="AJ142" s="211"/>
      <c r="AK142" s="212"/>
      <c r="AL142" s="172"/>
      <c r="AM142" s="196"/>
      <c r="AN142" s="179"/>
      <c r="AO142" s="206"/>
      <c r="AP142" s="74"/>
      <c r="AQ142" s="178"/>
      <c r="AR142" s="178"/>
      <c r="AS142" s="74"/>
      <c r="AT142" s="178"/>
      <c r="AU142" s="178"/>
      <c r="AV142" s="74"/>
      <c r="AW142" s="165"/>
    </row>
    <row r="143" spans="1:49" ht="14.25" customHeight="1" thickBot="1" x14ac:dyDescent="0.25">
      <c r="A143" s="237"/>
      <c r="B143" s="209">
        <f t="shared" si="39"/>
        <v>7</v>
      </c>
      <c r="C143" s="154">
        <f>D141</f>
        <v>43148</v>
      </c>
      <c r="D143" s="242"/>
      <c r="E143" s="158" t="str">
        <f t="shared" si="38"/>
        <v>Après-midi</v>
      </c>
      <c r="F143" s="78"/>
      <c r="G143" s="79"/>
      <c r="H143" s="80"/>
      <c r="I143" s="79"/>
      <c r="J143" s="80"/>
      <c r="K143" s="79"/>
      <c r="L143" s="80"/>
      <c r="M143" s="79"/>
      <c r="N143" s="80"/>
      <c r="O143" s="309" t="str">
        <f t="shared" si="36"/>
        <v/>
      </c>
      <c r="P143" s="310" t="str">
        <f t="shared" si="37"/>
        <v/>
      </c>
      <c r="Q143" s="79"/>
      <c r="R143" s="295"/>
      <c r="S143" s="295"/>
      <c r="T143" s="225"/>
      <c r="U143" s="79" t="s">
        <v>105</v>
      </c>
      <c r="V143" s="129" t="s">
        <v>105</v>
      </c>
      <c r="W143" s="129" t="s">
        <v>105</v>
      </c>
      <c r="X143" s="80">
        <v>8</v>
      </c>
      <c r="Y143" s="133"/>
      <c r="Z143" s="80"/>
      <c r="AA143" s="79"/>
      <c r="AB143" s="80"/>
      <c r="AC143" s="187"/>
      <c r="AD143" s="170"/>
      <c r="AE143" s="192"/>
      <c r="AF143" s="139"/>
      <c r="AG143" s="187"/>
      <c r="AH143" s="204"/>
      <c r="AI143" s="170"/>
      <c r="AJ143" s="213"/>
      <c r="AK143" s="214"/>
      <c r="AL143" s="173"/>
      <c r="AM143" s="197"/>
      <c r="AN143" s="198"/>
      <c r="AO143" s="207"/>
      <c r="AP143" s="80"/>
      <c r="AQ143" s="180"/>
      <c r="AR143" s="180"/>
      <c r="AS143" s="80"/>
      <c r="AT143" s="180"/>
      <c r="AU143" s="180"/>
      <c r="AV143" s="80"/>
      <c r="AW143" s="166"/>
    </row>
    <row r="144" spans="1:49" ht="14.25" customHeight="1" thickBot="1" x14ac:dyDescent="0.25">
      <c r="A144" s="144"/>
      <c r="B144" s="209">
        <f t="shared" si="39"/>
        <v>0</v>
      </c>
      <c r="F144" s="119" t="s">
        <v>103</v>
      </c>
      <c r="G144" s="111">
        <f t="shared" ref="G144:N144" si="40">SUM(G126:G143)</f>
        <v>307</v>
      </c>
      <c r="H144" s="112">
        <f t="shared" si="40"/>
        <v>505.40599999999995</v>
      </c>
      <c r="I144" s="111">
        <f t="shared" si="40"/>
        <v>63</v>
      </c>
      <c r="J144" s="112">
        <f t="shared" si="40"/>
        <v>136.76</v>
      </c>
      <c r="K144" s="111">
        <f t="shared" si="40"/>
        <v>0</v>
      </c>
      <c r="L144" s="112">
        <f t="shared" si="40"/>
        <v>0</v>
      </c>
      <c r="M144" s="111">
        <f t="shared" si="40"/>
        <v>14</v>
      </c>
      <c r="N144" s="112">
        <f t="shared" si="40"/>
        <v>51.529999999999994</v>
      </c>
      <c r="O144" s="176">
        <f>SUM(G144,I144,K144,M144)</f>
        <v>384</v>
      </c>
      <c r="P144" s="314">
        <f>SUM(H144,J144,L144,N144)</f>
        <v>693.69599999999991</v>
      </c>
      <c r="Q144" s="111">
        <f t="shared" ref="Q144:R144" si="41">SUM(Q126:Q143)</f>
        <v>0</v>
      </c>
      <c r="R144" s="112">
        <f t="shared" si="41"/>
        <v>0</v>
      </c>
      <c r="S144" s="112">
        <f>SUM(S126:S143)</f>
        <v>0</v>
      </c>
      <c r="T144" s="221"/>
      <c r="W144" s="121" t="s">
        <v>104</v>
      </c>
      <c r="X144" s="152">
        <f>IFERROR(AVERAGE(X126:X143),0)</f>
        <v>8.1583333333333332</v>
      </c>
      <c r="Y144" s="123">
        <f>IFERROR(AVERAGE(Y126:Y143),"-")</f>
        <v>24.625</v>
      </c>
      <c r="Z144" s="122"/>
      <c r="AA144" s="121">
        <f>IFERROR(AVERAGE(AA126:AA143),0)</f>
        <v>1.5</v>
      </c>
      <c r="AB144" s="122"/>
      <c r="AC144" s="188" t="str">
        <f>IFERROR(AVERAGE(AC126:AC143),"-")</f>
        <v>-</v>
      </c>
      <c r="AD144" s="112"/>
      <c r="AE144" s="193" t="str">
        <f>IFERROR(AVERAGE(AE126:AE143),"-")</f>
        <v>-</v>
      </c>
      <c r="AF144" s="121"/>
      <c r="AG144" s="188">
        <f>IFERROR(AVERAGE(AG126:AG143),"-")</f>
        <v>11</v>
      </c>
      <c r="AH144" s="201">
        <f t="shared" ref="AH144" si="42">IFERROR(AVERAGE(AH126:AH143),0)</f>
        <v>7</v>
      </c>
      <c r="AI144" s="112"/>
      <c r="AJ144" s="210" t="str">
        <f>IFERROR(AVERAGE(AJ126:AJ143),"-")</f>
        <v>-</v>
      </c>
      <c r="AK144" s="215" t="str">
        <f>IFERROR(AVERAGE(AK126:AK143),"-")</f>
        <v>-</v>
      </c>
      <c r="AL144" s="174"/>
      <c r="AM144" s="181"/>
      <c r="AN144" s="181"/>
      <c r="AO144" s="181"/>
      <c r="AP144" s="110"/>
      <c r="AQ144" s="181"/>
      <c r="AR144" s="181"/>
      <c r="AS144" s="110"/>
      <c r="AT144" s="181"/>
      <c r="AU144" s="181"/>
      <c r="AV144" s="110"/>
      <c r="AW144" s="110"/>
    </row>
    <row r="145" spans="1:49" ht="14.25" customHeight="1" thickBot="1" x14ac:dyDescent="0.25">
      <c r="B145" s="209">
        <f t="shared" si="39"/>
        <v>0</v>
      </c>
      <c r="O145" s="315"/>
      <c r="P145" s="315"/>
      <c r="T145" s="222"/>
      <c r="AJ145" s="216"/>
      <c r="AK145" s="216"/>
    </row>
    <row r="146" spans="1:49" ht="14.25" customHeight="1" x14ac:dyDescent="0.2">
      <c r="A146" s="235">
        <f>A126+1</f>
        <v>8</v>
      </c>
      <c r="B146" s="209">
        <f t="shared" si="39"/>
        <v>8</v>
      </c>
      <c r="C146" s="154">
        <f>D146</f>
        <v>43150</v>
      </c>
      <c r="D146" s="238">
        <f>D141+2</f>
        <v>43150</v>
      </c>
      <c r="E146" s="151" t="s">
        <v>17</v>
      </c>
      <c r="F146" s="68"/>
      <c r="G146" s="69"/>
      <c r="H146" s="70"/>
      <c r="I146" s="69"/>
      <c r="J146" s="70"/>
      <c r="K146" s="69"/>
      <c r="L146" s="70"/>
      <c r="M146" s="69"/>
      <c r="N146" s="70"/>
      <c r="O146" s="303" t="str">
        <f>IF(G146+I146+K146+M146=0,"",G146+I146+K146+M146)</f>
        <v/>
      </c>
      <c r="P146" s="304" t="str">
        <f>IF(H146+J146+L146+N146=0,"",H146+J146+L146+N146)</f>
        <v/>
      </c>
      <c r="Q146" s="69"/>
      <c r="R146" s="292"/>
      <c r="S146" s="71"/>
      <c r="T146" s="226"/>
      <c r="U146" s="300"/>
      <c r="V146" s="301"/>
      <c r="W146" s="301"/>
      <c r="X146" s="70"/>
      <c r="Y146" s="130"/>
      <c r="Z146" s="70"/>
      <c r="AA146" s="69"/>
      <c r="AB146" s="70"/>
      <c r="AC146" s="190"/>
      <c r="AD146" s="171"/>
      <c r="AE146" s="194"/>
      <c r="AF146" s="141"/>
      <c r="AG146" s="190"/>
      <c r="AH146" s="205"/>
      <c r="AI146" s="171"/>
      <c r="AJ146" s="217"/>
      <c r="AK146" s="218"/>
      <c r="AL146" s="175"/>
      <c r="AM146" s="199"/>
      <c r="AN146" s="200"/>
      <c r="AO146" s="208"/>
      <c r="AP146" s="70"/>
      <c r="AQ146" s="183"/>
      <c r="AR146" s="183"/>
      <c r="AS146" s="70"/>
      <c r="AT146" s="183"/>
      <c r="AU146" s="183"/>
      <c r="AV146" s="70"/>
      <c r="AW146" s="302"/>
    </row>
    <row r="147" spans="1:49" ht="14.25" customHeight="1" x14ac:dyDescent="0.2">
      <c r="A147" s="236"/>
      <c r="B147" s="209">
        <f t="shared" si="39"/>
        <v>8</v>
      </c>
      <c r="C147" s="154">
        <f>D146</f>
        <v>43150</v>
      </c>
      <c r="D147" s="239"/>
      <c r="E147" s="156" t="s">
        <v>16</v>
      </c>
      <c r="F147" s="72" t="s">
        <v>91</v>
      </c>
      <c r="G147" s="84">
        <v>3</v>
      </c>
      <c r="H147" s="85">
        <v>4</v>
      </c>
      <c r="I147" s="84">
        <v>52</v>
      </c>
      <c r="J147" s="85">
        <v>97</v>
      </c>
      <c r="K147" s="84"/>
      <c r="L147" s="85"/>
      <c r="M147" s="84"/>
      <c r="N147" s="85"/>
      <c r="O147" s="305">
        <f t="shared" ref="O147:O163" si="43">IF(G147+I147+K147+M147=0,"",G147+I147+K147+M147)</f>
        <v>55</v>
      </c>
      <c r="P147" s="306">
        <f t="shared" ref="P147:P163" si="44">IF(H147+J147+L147+N147=0,"",H147+J147+L147+N147)</f>
        <v>101</v>
      </c>
      <c r="Q147" s="73"/>
      <c r="R147" s="293"/>
      <c r="S147" s="75"/>
      <c r="T147" s="223"/>
      <c r="U147" s="145"/>
      <c r="V147" s="146"/>
      <c r="W147" s="146"/>
      <c r="X147" s="74">
        <v>7.5</v>
      </c>
      <c r="Y147" s="131">
        <v>32</v>
      </c>
      <c r="Z147" s="74" t="s">
        <v>71</v>
      </c>
      <c r="AA147" s="73">
        <v>1.5</v>
      </c>
      <c r="AB147" s="74" t="s">
        <v>105</v>
      </c>
      <c r="AC147" s="186"/>
      <c r="AD147" s="169"/>
      <c r="AE147" s="191"/>
      <c r="AF147" s="138"/>
      <c r="AG147" s="186"/>
      <c r="AH147" s="203"/>
      <c r="AI147" s="169"/>
      <c r="AJ147" s="211"/>
      <c r="AK147" s="212"/>
      <c r="AL147" s="172"/>
      <c r="AM147" s="196"/>
      <c r="AN147" s="179"/>
      <c r="AO147" s="206">
        <v>1134427</v>
      </c>
      <c r="AP147" s="74" t="s">
        <v>105</v>
      </c>
      <c r="AQ147" s="178"/>
      <c r="AR147" s="178"/>
      <c r="AS147" s="74"/>
      <c r="AT147" s="178"/>
      <c r="AU147" s="178"/>
      <c r="AV147" s="74"/>
      <c r="AW147" s="298" t="s">
        <v>105</v>
      </c>
    </row>
    <row r="148" spans="1:49" ht="14.25" customHeight="1" x14ac:dyDescent="0.2">
      <c r="A148" s="236"/>
      <c r="B148" s="209">
        <f t="shared" si="39"/>
        <v>8</v>
      </c>
      <c r="C148" s="154">
        <f>D146</f>
        <v>43150</v>
      </c>
      <c r="D148" s="240"/>
      <c r="E148" s="156" t="s">
        <v>18</v>
      </c>
      <c r="F148" s="76"/>
      <c r="G148" s="73">
        <v>45</v>
      </c>
      <c r="H148" s="74">
        <v>70.41</v>
      </c>
      <c r="I148" s="73">
        <v>1</v>
      </c>
      <c r="J148" s="74">
        <v>1.3</v>
      </c>
      <c r="K148" s="73"/>
      <c r="L148" s="74"/>
      <c r="M148" s="73"/>
      <c r="N148" s="74"/>
      <c r="O148" s="307">
        <f t="shared" si="43"/>
        <v>46</v>
      </c>
      <c r="P148" s="306">
        <f t="shared" si="44"/>
        <v>71.709999999999994</v>
      </c>
      <c r="Q148" s="73"/>
      <c r="R148" s="293"/>
      <c r="S148" s="75"/>
      <c r="T148" s="223"/>
      <c r="U148" s="145" t="s">
        <v>105</v>
      </c>
      <c r="V148" s="146" t="s">
        <v>105</v>
      </c>
      <c r="W148" s="146" t="s">
        <v>105</v>
      </c>
      <c r="X148" s="74"/>
      <c r="Y148" s="131"/>
      <c r="Z148" s="74"/>
      <c r="AA148" s="73"/>
      <c r="AB148" s="74"/>
      <c r="AC148" s="186"/>
      <c r="AD148" s="169"/>
      <c r="AE148" s="191"/>
      <c r="AF148" s="138"/>
      <c r="AG148" s="186"/>
      <c r="AH148" s="203"/>
      <c r="AI148" s="169"/>
      <c r="AJ148" s="211"/>
      <c r="AK148" s="212"/>
      <c r="AL148" s="172"/>
      <c r="AM148" s="196"/>
      <c r="AN148" s="179"/>
      <c r="AO148" s="206"/>
      <c r="AP148" s="74"/>
      <c r="AQ148" s="178"/>
      <c r="AR148" s="178"/>
      <c r="AS148" s="74"/>
      <c r="AT148" s="178"/>
      <c r="AU148" s="178"/>
      <c r="AV148" s="74"/>
      <c r="AW148" s="298"/>
    </row>
    <row r="149" spans="1:49" ht="14.25" customHeight="1" x14ac:dyDescent="0.2">
      <c r="A149" s="236"/>
      <c r="B149" s="209">
        <f t="shared" si="39"/>
        <v>8</v>
      </c>
      <c r="C149" s="154">
        <f>D149</f>
        <v>43151</v>
      </c>
      <c r="D149" s="241">
        <f>D146+1</f>
        <v>43151</v>
      </c>
      <c r="E149" s="157" t="str">
        <f>$E$6</f>
        <v>Nuit</v>
      </c>
      <c r="F149" s="77"/>
      <c r="G149" s="86"/>
      <c r="H149" s="87"/>
      <c r="I149" s="86"/>
      <c r="J149" s="87"/>
      <c r="K149" s="86"/>
      <c r="L149" s="87"/>
      <c r="M149" s="86"/>
      <c r="N149" s="87"/>
      <c r="O149" s="308" t="str">
        <f t="shared" si="43"/>
        <v/>
      </c>
      <c r="P149" s="306" t="str">
        <f t="shared" si="44"/>
        <v/>
      </c>
      <c r="Q149" s="73"/>
      <c r="R149" s="293"/>
      <c r="S149" s="75"/>
      <c r="T149" s="223"/>
      <c r="U149" s="145"/>
      <c r="V149" s="146"/>
      <c r="W149" s="146"/>
      <c r="X149" s="74"/>
      <c r="Y149" s="131"/>
      <c r="Z149" s="74"/>
      <c r="AA149" s="73"/>
      <c r="AB149" s="74"/>
      <c r="AC149" s="186"/>
      <c r="AD149" s="169"/>
      <c r="AE149" s="191"/>
      <c r="AF149" s="138"/>
      <c r="AG149" s="186"/>
      <c r="AH149" s="203"/>
      <c r="AI149" s="169"/>
      <c r="AJ149" s="211"/>
      <c r="AK149" s="212"/>
      <c r="AL149" s="172"/>
      <c r="AM149" s="196"/>
      <c r="AN149" s="179"/>
      <c r="AO149" s="206"/>
      <c r="AP149" s="74"/>
      <c r="AQ149" s="178"/>
      <c r="AR149" s="178"/>
      <c r="AS149" s="74"/>
      <c r="AT149" s="178"/>
      <c r="AU149" s="178"/>
      <c r="AV149" s="74"/>
      <c r="AW149" s="298"/>
    </row>
    <row r="150" spans="1:49" ht="14.25" customHeight="1" x14ac:dyDescent="0.2">
      <c r="A150" s="236"/>
      <c r="B150" s="209">
        <f t="shared" si="39"/>
        <v>8</v>
      </c>
      <c r="C150" s="154">
        <f>D149</f>
        <v>43151</v>
      </c>
      <c r="D150" s="239"/>
      <c r="E150" s="157" t="str">
        <f>$E$7</f>
        <v>Matin</v>
      </c>
      <c r="F150" s="76" t="s">
        <v>91</v>
      </c>
      <c r="G150" s="73">
        <v>61</v>
      </c>
      <c r="H150" s="74">
        <v>87</v>
      </c>
      <c r="I150" s="73"/>
      <c r="J150" s="74"/>
      <c r="K150" s="73"/>
      <c r="L150" s="74"/>
      <c r="M150" s="73"/>
      <c r="N150" s="74"/>
      <c r="O150" s="308">
        <f t="shared" si="43"/>
        <v>61</v>
      </c>
      <c r="P150" s="306">
        <f t="shared" si="44"/>
        <v>87</v>
      </c>
      <c r="Q150" s="73"/>
      <c r="R150" s="293"/>
      <c r="S150" s="75"/>
      <c r="T150" s="223"/>
      <c r="U150" s="145"/>
      <c r="V150" s="146"/>
      <c r="W150" s="146"/>
      <c r="X150" s="74">
        <v>9</v>
      </c>
      <c r="Y150" s="131">
        <v>32</v>
      </c>
      <c r="Z150" s="74" t="s">
        <v>71</v>
      </c>
      <c r="AA150" s="73">
        <v>1.5</v>
      </c>
      <c r="AB150" s="74" t="s">
        <v>105</v>
      </c>
      <c r="AC150" s="186"/>
      <c r="AD150" s="169"/>
      <c r="AE150" s="191"/>
      <c r="AF150" s="138"/>
      <c r="AG150" s="186">
        <v>11</v>
      </c>
      <c r="AH150" s="203">
        <v>7</v>
      </c>
      <c r="AI150" s="169"/>
      <c r="AJ150" s="211"/>
      <c r="AK150" s="212"/>
      <c r="AL150" s="172"/>
      <c r="AM150" s="196"/>
      <c r="AN150" s="179"/>
      <c r="AO150" s="206"/>
      <c r="AP150" s="74"/>
      <c r="AQ150" s="178"/>
      <c r="AR150" s="178"/>
      <c r="AS150" s="74"/>
      <c r="AT150" s="178"/>
      <c r="AU150" s="178"/>
      <c r="AV150" s="74"/>
      <c r="AW150" s="298"/>
    </row>
    <row r="151" spans="1:49" ht="14.25" customHeight="1" x14ac:dyDescent="0.2">
      <c r="A151" s="236"/>
      <c r="B151" s="209">
        <f t="shared" si="39"/>
        <v>8</v>
      </c>
      <c r="C151" s="154">
        <f>D149</f>
        <v>43151</v>
      </c>
      <c r="D151" s="240"/>
      <c r="E151" s="157" t="str">
        <f>$E$8</f>
        <v>Après-midi</v>
      </c>
      <c r="F151" s="76"/>
      <c r="G151" s="73">
        <v>25</v>
      </c>
      <c r="H151" s="74">
        <v>50.72</v>
      </c>
      <c r="I151" s="73">
        <v>2</v>
      </c>
      <c r="J151" s="74">
        <v>1.01</v>
      </c>
      <c r="K151" s="73"/>
      <c r="L151" s="74"/>
      <c r="M151" s="73"/>
      <c r="N151" s="74"/>
      <c r="O151" s="308">
        <f t="shared" si="43"/>
        <v>27</v>
      </c>
      <c r="P151" s="306">
        <f t="shared" si="44"/>
        <v>51.73</v>
      </c>
      <c r="Q151" s="73"/>
      <c r="R151" s="293"/>
      <c r="S151" s="75"/>
      <c r="T151" s="223">
        <v>1000317878</v>
      </c>
      <c r="U151" s="145" t="s">
        <v>105</v>
      </c>
      <c r="V151" s="146" t="s">
        <v>105</v>
      </c>
      <c r="W151" s="146" t="s">
        <v>105</v>
      </c>
      <c r="X151" s="74">
        <v>8.8000000000000007</v>
      </c>
      <c r="Y151" s="131">
        <v>34</v>
      </c>
      <c r="Z151" s="74" t="s">
        <v>71</v>
      </c>
      <c r="AA151" s="73">
        <v>1.5</v>
      </c>
      <c r="AB151" s="74"/>
      <c r="AC151" s="186"/>
      <c r="AD151" s="169"/>
      <c r="AE151" s="191"/>
      <c r="AF151" s="138"/>
      <c r="AG151" s="186">
        <v>11</v>
      </c>
      <c r="AH151" s="203">
        <v>7</v>
      </c>
      <c r="AI151" s="169"/>
      <c r="AJ151" s="211"/>
      <c r="AK151" s="212"/>
      <c r="AL151" s="172"/>
      <c r="AM151" s="196"/>
      <c r="AN151" s="179"/>
      <c r="AO151" s="206"/>
      <c r="AP151" s="74"/>
      <c r="AQ151" s="178"/>
      <c r="AR151" s="178"/>
      <c r="AS151" s="74"/>
      <c r="AT151" s="178"/>
      <c r="AU151" s="178"/>
      <c r="AV151" s="74"/>
      <c r="AW151" s="298"/>
    </row>
    <row r="152" spans="1:49" ht="14.25" customHeight="1" x14ac:dyDescent="0.2">
      <c r="A152" s="236"/>
      <c r="B152" s="209">
        <f t="shared" si="39"/>
        <v>8</v>
      </c>
      <c r="C152" s="154">
        <f>D152</f>
        <v>43152</v>
      </c>
      <c r="D152" s="241">
        <f>D149+1</f>
        <v>43152</v>
      </c>
      <c r="E152" s="157" t="str">
        <f t="shared" ref="E152:E163" si="45">E149</f>
        <v>Nuit</v>
      </c>
      <c r="F152" s="76"/>
      <c r="G152" s="73"/>
      <c r="H152" s="74"/>
      <c r="I152" s="73"/>
      <c r="J152" s="74"/>
      <c r="K152" s="73"/>
      <c r="L152" s="74"/>
      <c r="M152" s="73"/>
      <c r="N152" s="74"/>
      <c r="O152" s="308" t="str">
        <f t="shared" si="43"/>
        <v/>
      </c>
      <c r="P152" s="306" t="str">
        <f t="shared" si="44"/>
        <v/>
      </c>
      <c r="Q152" s="73"/>
      <c r="R152" s="293"/>
      <c r="S152" s="75"/>
      <c r="T152" s="223"/>
      <c r="U152" s="145"/>
      <c r="V152" s="146"/>
      <c r="W152" s="146"/>
      <c r="X152" s="74"/>
      <c r="Y152" s="131"/>
      <c r="Z152" s="74"/>
      <c r="AA152" s="73"/>
      <c r="AB152" s="74"/>
      <c r="AC152" s="186"/>
      <c r="AD152" s="169"/>
      <c r="AE152" s="191"/>
      <c r="AF152" s="138"/>
      <c r="AG152" s="186"/>
      <c r="AH152" s="203"/>
      <c r="AI152" s="169"/>
      <c r="AJ152" s="211"/>
      <c r="AK152" s="212"/>
      <c r="AL152" s="172"/>
      <c r="AM152" s="196"/>
      <c r="AN152" s="179"/>
      <c r="AO152" s="206"/>
      <c r="AP152" s="74"/>
      <c r="AQ152" s="178"/>
      <c r="AR152" s="178"/>
      <c r="AS152" s="74"/>
      <c r="AT152" s="178"/>
      <c r="AU152" s="178"/>
      <c r="AV152" s="74"/>
      <c r="AW152" s="298"/>
    </row>
    <row r="153" spans="1:49" ht="14.25" customHeight="1" x14ac:dyDescent="0.2">
      <c r="A153" s="236"/>
      <c r="B153" s="209">
        <f t="shared" si="39"/>
        <v>8</v>
      </c>
      <c r="C153" s="154">
        <f>D152</f>
        <v>43152</v>
      </c>
      <c r="D153" s="239"/>
      <c r="E153" s="157" t="str">
        <f t="shared" si="45"/>
        <v>Matin</v>
      </c>
      <c r="F153" s="76" t="s">
        <v>91</v>
      </c>
      <c r="G153" s="73">
        <v>13</v>
      </c>
      <c r="H153" s="74">
        <v>12.41</v>
      </c>
      <c r="I153" s="73">
        <v>19</v>
      </c>
      <c r="J153" s="74">
        <v>30.58</v>
      </c>
      <c r="K153" s="73"/>
      <c r="L153" s="74"/>
      <c r="M153" s="73"/>
      <c r="N153" s="74"/>
      <c r="O153" s="308">
        <f t="shared" si="43"/>
        <v>32</v>
      </c>
      <c r="P153" s="306">
        <f t="shared" si="44"/>
        <v>42.989999999999995</v>
      </c>
      <c r="Q153" s="73"/>
      <c r="R153" s="293"/>
      <c r="S153" s="75"/>
      <c r="T153" s="223"/>
      <c r="U153" s="145"/>
      <c r="V153" s="146"/>
      <c r="W153" s="146"/>
      <c r="X153" s="74">
        <v>8.5</v>
      </c>
      <c r="Y153" s="131">
        <v>32</v>
      </c>
      <c r="Z153" s="74" t="s">
        <v>71</v>
      </c>
      <c r="AA153" s="73">
        <v>1.5</v>
      </c>
      <c r="AB153" s="74" t="s">
        <v>105</v>
      </c>
      <c r="AC153" s="186"/>
      <c r="AD153" s="169"/>
      <c r="AE153" s="191"/>
      <c r="AF153" s="138"/>
      <c r="AG153" s="186">
        <v>11</v>
      </c>
      <c r="AH153" s="203">
        <v>7</v>
      </c>
      <c r="AI153" s="169"/>
      <c r="AJ153" s="211"/>
      <c r="AK153" s="212"/>
      <c r="AL153" s="172"/>
      <c r="AM153" s="196"/>
      <c r="AN153" s="179"/>
      <c r="AO153" s="206"/>
      <c r="AP153" s="74"/>
      <c r="AQ153" s="178"/>
      <c r="AR153" s="178"/>
      <c r="AS153" s="74"/>
      <c r="AT153" s="178"/>
      <c r="AU153" s="178"/>
      <c r="AV153" s="74"/>
      <c r="AW153" s="298"/>
    </row>
    <row r="154" spans="1:49" ht="14.25" customHeight="1" x14ac:dyDescent="0.2">
      <c r="A154" s="236"/>
      <c r="B154" s="209">
        <f t="shared" si="39"/>
        <v>8</v>
      </c>
      <c r="C154" s="154">
        <f>D152</f>
        <v>43152</v>
      </c>
      <c r="D154" s="240"/>
      <c r="E154" s="157" t="str">
        <f t="shared" si="45"/>
        <v>Après-midi</v>
      </c>
      <c r="F154" s="76"/>
      <c r="G154" s="73">
        <v>14</v>
      </c>
      <c r="H154" s="74">
        <v>22.32</v>
      </c>
      <c r="I154" s="73"/>
      <c r="J154" s="74"/>
      <c r="K154" s="73"/>
      <c r="L154" s="74"/>
      <c r="M154" s="73">
        <v>4</v>
      </c>
      <c r="N154" s="74">
        <v>15.51</v>
      </c>
      <c r="O154" s="308">
        <f t="shared" si="43"/>
        <v>18</v>
      </c>
      <c r="P154" s="306">
        <f t="shared" si="44"/>
        <v>37.83</v>
      </c>
      <c r="Q154" s="73"/>
      <c r="R154" s="293"/>
      <c r="S154" s="75"/>
      <c r="T154" s="223"/>
      <c r="U154" s="145" t="s">
        <v>105</v>
      </c>
      <c r="V154" s="146" t="s">
        <v>105</v>
      </c>
      <c r="W154" s="146" t="s">
        <v>105</v>
      </c>
      <c r="X154" s="74"/>
      <c r="Y154" s="131"/>
      <c r="Z154" s="74"/>
      <c r="AA154" s="73"/>
      <c r="AB154" s="74"/>
      <c r="AC154" s="186"/>
      <c r="AD154" s="169"/>
      <c r="AE154" s="191"/>
      <c r="AF154" s="138"/>
      <c r="AG154" s="186">
        <v>11</v>
      </c>
      <c r="AH154" s="203">
        <v>7</v>
      </c>
      <c r="AI154" s="169"/>
      <c r="AJ154" s="211"/>
      <c r="AK154" s="212"/>
      <c r="AL154" s="172"/>
      <c r="AM154" s="196"/>
      <c r="AN154" s="179"/>
      <c r="AO154" s="206"/>
      <c r="AP154" s="74"/>
      <c r="AQ154" s="178"/>
      <c r="AR154" s="178"/>
      <c r="AS154" s="74"/>
      <c r="AT154" s="178" t="s">
        <v>126</v>
      </c>
      <c r="AU154" s="178" t="s">
        <v>118</v>
      </c>
      <c r="AV154" s="74">
        <v>0.92708333333333337</v>
      </c>
      <c r="AW154" s="298"/>
    </row>
    <row r="155" spans="1:49" ht="14.25" customHeight="1" x14ac:dyDescent="0.2">
      <c r="A155" s="236"/>
      <c r="B155" s="209">
        <f t="shared" si="39"/>
        <v>8</v>
      </c>
      <c r="C155" s="154">
        <f>D155</f>
        <v>43153</v>
      </c>
      <c r="D155" s="241">
        <f>D152+1</f>
        <v>43153</v>
      </c>
      <c r="E155" s="157" t="str">
        <f t="shared" si="45"/>
        <v>Nuit</v>
      </c>
      <c r="F155" s="76"/>
      <c r="G155" s="73"/>
      <c r="H155" s="74"/>
      <c r="I155" s="73"/>
      <c r="J155" s="74"/>
      <c r="K155" s="73"/>
      <c r="L155" s="74"/>
      <c r="M155" s="73"/>
      <c r="N155" s="74"/>
      <c r="O155" s="308" t="str">
        <f t="shared" si="43"/>
        <v/>
      </c>
      <c r="P155" s="306" t="str">
        <f t="shared" si="44"/>
        <v/>
      </c>
      <c r="Q155" s="73"/>
      <c r="R155" s="293"/>
      <c r="S155" s="75"/>
      <c r="T155" s="223"/>
      <c r="U155" s="145"/>
      <c r="V155" s="146"/>
      <c r="W155" s="146"/>
      <c r="X155" s="74"/>
      <c r="Y155" s="131"/>
      <c r="Z155" s="74"/>
      <c r="AA155" s="73"/>
      <c r="AB155" s="74"/>
      <c r="AC155" s="186"/>
      <c r="AD155" s="169"/>
      <c r="AE155" s="191"/>
      <c r="AF155" s="138"/>
      <c r="AG155" s="186"/>
      <c r="AH155" s="203"/>
      <c r="AI155" s="169"/>
      <c r="AJ155" s="211"/>
      <c r="AK155" s="212"/>
      <c r="AL155" s="172"/>
      <c r="AM155" s="196"/>
      <c r="AN155" s="179"/>
      <c r="AO155" s="206"/>
      <c r="AP155" s="74"/>
      <c r="AQ155" s="178"/>
      <c r="AR155" s="178"/>
      <c r="AS155" s="74"/>
      <c r="AT155" s="178"/>
      <c r="AU155" s="178"/>
      <c r="AV155" s="74"/>
      <c r="AW155" s="298"/>
    </row>
    <row r="156" spans="1:49" ht="14.25" customHeight="1" x14ac:dyDescent="0.2">
      <c r="A156" s="236"/>
      <c r="B156" s="209">
        <f t="shared" si="39"/>
        <v>8</v>
      </c>
      <c r="C156" s="154">
        <f>D155</f>
        <v>43153</v>
      </c>
      <c r="D156" s="239"/>
      <c r="E156" s="157" t="str">
        <f t="shared" si="45"/>
        <v>Matin</v>
      </c>
      <c r="F156" s="76" t="s">
        <v>91</v>
      </c>
      <c r="G156" s="73">
        <v>36</v>
      </c>
      <c r="H156" s="74">
        <v>100</v>
      </c>
      <c r="I156" s="73"/>
      <c r="J156" s="74"/>
      <c r="K156" s="73"/>
      <c r="L156" s="74"/>
      <c r="M156" s="73"/>
      <c r="N156" s="74"/>
      <c r="O156" s="308">
        <f t="shared" si="43"/>
        <v>36</v>
      </c>
      <c r="P156" s="306">
        <f t="shared" si="44"/>
        <v>100</v>
      </c>
      <c r="Q156" s="73"/>
      <c r="R156" s="293"/>
      <c r="S156" s="75"/>
      <c r="T156" s="223"/>
      <c r="U156" s="145"/>
      <c r="V156" s="146"/>
      <c r="W156" s="146"/>
      <c r="X156" s="74">
        <v>9.5</v>
      </c>
      <c r="Y156" s="131">
        <v>36</v>
      </c>
      <c r="Z156" s="74" t="s">
        <v>71</v>
      </c>
      <c r="AA156" s="73">
        <v>1.5</v>
      </c>
      <c r="AB156" s="74"/>
      <c r="AC156" s="186"/>
      <c r="AD156" s="169"/>
      <c r="AE156" s="191"/>
      <c r="AF156" s="138"/>
      <c r="AG156" s="186">
        <v>11</v>
      </c>
      <c r="AH156" s="203">
        <v>7</v>
      </c>
      <c r="AI156" s="169" t="s">
        <v>105</v>
      </c>
      <c r="AJ156" s="211"/>
      <c r="AK156" s="212"/>
      <c r="AL156" s="172"/>
      <c r="AM156" s="196"/>
      <c r="AN156" s="179"/>
      <c r="AO156" s="206"/>
      <c r="AP156" s="74"/>
      <c r="AQ156" s="178"/>
      <c r="AR156" s="178"/>
      <c r="AS156" s="74"/>
      <c r="AT156" s="178"/>
      <c r="AU156" s="178"/>
      <c r="AV156" s="74"/>
      <c r="AW156" s="298"/>
    </row>
    <row r="157" spans="1:49" ht="14.25" customHeight="1" x14ac:dyDescent="0.2">
      <c r="A157" s="236"/>
      <c r="B157" s="209">
        <f t="shared" si="39"/>
        <v>8</v>
      </c>
      <c r="C157" s="154">
        <f>D155</f>
        <v>43153</v>
      </c>
      <c r="D157" s="240"/>
      <c r="E157" s="157" t="str">
        <f t="shared" si="45"/>
        <v>Après-midi</v>
      </c>
      <c r="F157" s="76"/>
      <c r="G157" s="73">
        <v>30</v>
      </c>
      <c r="H157" s="74">
        <v>57.31</v>
      </c>
      <c r="I157" s="73">
        <v>19</v>
      </c>
      <c r="J157" s="74">
        <v>14.08</v>
      </c>
      <c r="K157" s="73"/>
      <c r="L157" s="74"/>
      <c r="M157" s="73"/>
      <c r="N157" s="74"/>
      <c r="O157" s="308">
        <f t="shared" si="43"/>
        <v>49</v>
      </c>
      <c r="P157" s="306">
        <f t="shared" si="44"/>
        <v>71.39</v>
      </c>
      <c r="Q157" s="73"/>
      <c r="R157" s="293"/>
      <c r="S157" s="75"/>
      <c r="T157" s="223"/>
      <c r="U157" s="145" t="s">
        <v>105</v>
      </c>
      <c r="V157" s="146" t="s">
        <v>105</v>
      </c>
      <c r="W157" s="146" t="s">
        <v>105</v>
      </c>
      <c r="X157" s="74"/>
      <c r="Y157" s="131"/>
      <c r="Z157" s="74"/>
      <c r="AA157" s="73"/>
      <c r="AB157" s="74"/>
      <c r="AC157" s="186"/>
      <c r="AD157" s="169"/>
      <c r="AE157" s="191"/>
      <c r="AF157" s="138"/>
      <c r="AG157" s="186"/>
      <c r="AH157" s="203"/>
      <c r="AI157" s="169"/>
      <c r="AJ157" s="220"/>
      <c r="AK157" s="212"/>
      <c r="AL157" s="172"/>
      <c r="AM157" s="196"/>
      <c r="AN157" s="179"/>
      <c r="AO157" s="206"/>
      <c r="AP157" s="74"/>
      <c r="AQ157" s="178"/>
      <c r="AR157" s="178"/>
      <c r="AS157" s="74"/>
      <c r="AT157" s="178"/>
      <c r="AU157" s="178"/>
      <c r="AV157" s="74"/>
      <c r="AW157" s="298"/>
    </row>
    <row r="158" spans="1:49" ht="14.25" customHeight="1" x14ac:dyDescent="0.2">
      <c r="A158" s="236"/>
      <c r="B158" s="209">
        <f t="shared" si="39"/>
        <v>8</v>
      </c>
      <c r="C158" s="154">
        <f>D158</f>
        <v>43154</v>
      </c>
      <c r="D158" s="241">
        <f>D155+1</f>
        <v>43154</v>
      </c>
      <c r="E158" s="157" t="str">
        <f t="shared" si="45"/>
        <v>Nuit</v>
      </c>
      <c r="F158" s="76"/>
      <c r="G158" s="73"/>
      <c r="H158" s="74"/>
      <c r="I158" s="73"/>
      <c r="J158" s="74"/>
      <c r="K158" s="73"/>
      <c r="L158" s="74"/>
      <c r="M158" s="73"/>
      <c r="N158" s="74"/>
      <c r="O158" s="308" t="str">
        <f t="shared" si="43"/>
        <v/>
      </c>
      <c r="P158" s="306" t="str">
        <f t="shared" si="44"/>
        <v/>
      </c>
      <c r="Q158" s="73"/>
      <c r="R158" s="293"/>
      <c r="S158" s="75"/>
      <c r="T158" s="223"/>
      <c r="U158" s="145"/>
      <c r="V158" s="146"/>
      <c r="W158" s="146"/>
      <c r="X158" s="74"/>
      <c r="Y158" s="131"/>
      <c r="Z158" s="74"/>
      <c r="AA158" s="73"/>
      <c r="AB158" s="74"/>
      <c r="AC158" s="186"/>
      <c r="AD158" s="169"/>
      <c r="AE158" s="191"/>
      <c r="AF158" s="138"/>
      <c r="AG158" s="186"/>
      <c r="AH158" s="203"/>
      <c r="AI158" s="169"/>
      <c r="AJ158" s="211"/>
      <c r="AK158" s="219"/>
      <c r="AL158" s="172"/>
      <c r="AM158" s="196"/>
      <c r="AN158" s="179"/>
      <c r="AO158" s="206"/>
      <c r="AP158" s="74"/>
      <c r="AQ158" s="178"/>
      <c r="AR158" s="178"/>
      <c r="AS158" s="74"/>
      <c r="AT158" s="178"/>
      <c r="AU158" s="178"/>
      <c r="AV158" s="74"/>
      <c r="AW158" s="298"/>
    </row>
    <row r="159" spans="1:49" ht="14.25" customHeight="1" x14ac:dyDescent="0.2">
      <c r="A159" s="236"/>
      <c r="B159" s="209">
        <f t="shared" si="39"/>
        <v>8</v>
      </c>
      <c r="C159" s="154">
        <f>D158</f>
        <v>43154</v>
      </c>
      <c r="D159" s="239"/>
      <c r="E159" s="157" t="str">
        <f t="shared" si="45"/>
        <v>Matin</v>
      </c>
      <c r="F159" s="76" t="s">
        <v>91</v>
      </c>
      <c r="G159" s="73">
        <v>20</v>
      </c>
      <c r="H159" s="74">
        <v>103.76</v>
      </c>
      <c r="I159" s="73"/>
      <c r="J159" s="74"/>
      <c r="K159" s="73"/>
      <c r="L159" s="74"/>
      <c r="M159" s="73"/>
      <c r="N159" s="74"/>
      <c r="O159" s="308">
        <f t="shared" si="43"/>
        <v>20</v>
      </c>
      <c r="P159" s="306">
        <f t="shared" si="44"/>
        <v>103.76</v>
      </c>
      <c r="Q159" s="73"/>
      <c r="R159" s="294"/>
      <c r="S159" s="88"/>
      <c r="T159" s="224"/>
      <c r="U159" s="147"/>
      <c r="V159" s="148"/>
      <c r="W159" s="148"/>
      <c r="X159" s="128">
        <v>10</v>
      </c>
      <c r="Y159" s="132">
        <v>30</v>
      </c>
      <c r="Z159" s="128" t="s">
        <v>71</v>
      </c>
      <c r="AA159" s="126">
        <v>1.5</v>
      </c>
      <c r="AB159" s="128" t="s">
        <v>105</v>
      </c>
      <c r="AC159" s="186"/>
      <c r="AD159" s="169"/>
      <c r="AE159" s="191"/>
      <c r="AF159" s="138"/>
      <c r="AG159" s="186">
        <v>11</v>
      </c>
      <c r="AH159" s="203">
        <v>7</v>
      </c>
      <c r="AI159" s="169"/>
      <c r="AJ159" s="220"/>
      <c r="AK159" s="219"/>
      <c r="AL159" s="172"/>
      <c r="AM159" s="196"/>
      <c r="AN159" s="179"/>
      <c r="AO159" s="206"/>
      <c r="AP159" s="74"/>
      <c r="AQ159" s="178"/>
      <c r="AR159" s="178"/>
      <c r="AS159" s="74"/>
      <c r="AT159" s="178"/>
      <c r="AU159" s="178"/>
      <c r="AV159" s="74"/>
      <c r="AW159" s="298"/>
    </row>
    <row r="160" spans="1:49" ht="14.25" customHeight="1" x14ac:dyDescent="0.2">
      <c r="A160" s="236"/>
      <c r="B160" s="209">
        <f t="shared" si="39"/>
        <v>8</v>
      </c>
      <c r="C160" s="154">
        <f>D158</f>
        <v>43154</v>
      </c>
      <c r="D160" s="240"/>
      <c r="E160" s="157" t="str">
        <f t="shared" si="45"/>
        <v>Après-midi</v>
      </c>
      <c r="F160" s="76" t="s">
        <v>60</v>
      </c>
      <c r="G160" s="73">
        <v>33</v>
      </c>
      <c r="H160" s="74">
        <v>42.47</v>
      </c>
      <c r="I160" s="73">
        <v>5</v>
      </c>
      <c r="J160" s="74">
        <v>5.0199999999999996</v>
      </c>
      <c r="K160" s="73"/>
      <c r="L160" s="74"/>
      <c r="M160" s="73"/>
      <c r="N160" s="74"/>
      <c r="O160" s="308">
        <f t="shared" si="43"/>
        <v>38</v>
      </c>
      <c r="P160" s="306">
        <f t="shared" si="44"/>
        <v>47.489999999999995</v>
      </c>
      <c r="Q160" s="73"/>
      <c r="R160" s="293"/>
      <c r="S160" s="75"/>
      <c r="T160" s="223"/>
      <c r="U160" s="145" t="s">
        <v>105</v>
      </c>
      <c r="V160" s="146" t="s">
        <v>105</v>
      </c>
      <c r="W160" s="146" t="s">
        <v>105</v>
      </c>
      <c r="X160" s="74"/>
      <c r="Y160" s="131"/>
      <c r="Z160" s="74"/>
      <c r="AA160" s="73"/>
      <c r="AB160" s="74"/>
      <c r="AC160" s="186"/>
      <c r="AD160" s="169"/>
      <c r="AE160" s="191"/>
      <c r="AF160" s="138"/>
      <c r="AG160" s="186"/>
      <c r="AH160" s="203"/>
      <c r="AI160" s="169"/>
      <c r="AJ160" s="211"/>
      <c r="AK160" s="212"/>
      <c r="AL160" s="172"/>
      <c r="AM160" s="196"/>
      <c r="AN160" s="179"/>
      <c r="AO160" s="206">
        <v>1134427</v>
      </c>
      <c r="AP160" s="74" t="s">
        <v>105</v>
      </c>
      <c r="AQ160" s="178"/>
      <c r="AR160" s="178"/>
      <c r="AS160" s="74"/>
      <c r="AT160" s="178"/>
      <c r="AU160" s="178"/>
      <c r="AV160" s="74"/>
      <c r="AW160" s="298"/>
    </row>
    <row r="161" spans="1:49" ht="14.25" customHeight="1" x14ac:dyDescent="0.2">
      <c r="A161" s="236"/>
      <c r="B161" s="209">
        <f t="shared" si="39"/>
        <v>8</v>
      </c>
      <c r="C161" s="154">
        <f>D161</f>
        <v>43155</v>
      </c>
      <c r="D161" s="241">
        <f>D158+1</f>
        <v>43155</v>
      </c>
      <c r="E161" s="157" t="str">
        <f t="shared" si="45"/>
        <v>Nuit</v>
      </c>
      <c r="F161" s="76"/>
      <c r="G161" s="73"/>
      <c r="H161" s="74"/>
      <c r="I161" s="73"/>
      <c r="J161" s="74"/>
      <c r="K161" s="73"/>
      <c r="L161" s="74"/>
      <c r="M161" s="73"/>
      <c r="N161" s="74"/>
      <c r="O161" s="308" t="str">
        <f t="shared" si="43"/>
        <v/>
      </c>
      <c r="P161" s="306" t="str">
        <f t="shared" si="44"/>
        <v/>
      </c>
      <c r="Q161" s="73"/>
      <c r="R161" s="293"/>
      <c r="S161" s="75"/>
      <c r="T161" s="223"/>
      <c r="U161" s="145"/>
      <c r="V161" s="146"/>
      <c r="W161" s="146"/>
      <c r="X161" s="74"/>
      <c r="Y161" s="131"/>
      <c r="Z161" s="74"/>
      <c r="AA161" s="73"/>
      <c r="AB161" s="74"/>
      <c r="AC161" s="186"/>
      <c r="AD161" s="169"/>
      <c r="AE161" s="191"/>
      <c r="AF161" s="138"/>
      <c r="AG161" s="186"/>
      <c r="AH161" s="203"/>
      <c r="AI161" s="169"/>
      <c r="AJ161" s="211"/>
      <c r="AK161" s="212"/>
      <c r="AL161" s="172"/>
      <c r="AM161" s="196"/>
      <c r="AN161" s="179"/>
      <c r="AO161" s="206"/>
      <c r="AP161" s="74"/>
      <c r="AQ161" s="178"/>
      <c r="AR161" s="178"/>
      <c r="AS161" s="74"/>
      <c r="AT161" s="178"/>
      <c r="AU161" s="178"/>
      <c r="AV161" s="74"/>
      <c r="AW161" s="298"/>
    </row>
    <row r="162" spans="1:49" ht="14.25" customHeight="1" x14ac:dyDescent="0.2">
      <c r="A162" s="236"/>
      <c r="B162" s="209">
        <f t="shared" si="39"/>
        <v>8</v>
      </c>
      <c r="C162" s="154">
        <f>D161</f>
        <v>43155</v>
      </c>
      <c r="D162" s="239"/>
      <c r="E162" s="157" t="str">
        <f t="shared" si="45"/>
        <v>Matin</v>
      </c>
      <c r="F162" s="72" t="s">
        <v>123</v>
      </c>
      <c r="G162" s="84">
        <v>52</v>
      </c>
      <c r="H162" s="85">
        <v>105.62</v>
      </c>
      <c r="I162" s="84"/>
      <c r="J162" s="85"/>
      <c r="K162" s="84"/>
      <c r="L162" s="85"/>
      <c r="M162" s="84"/>
      <c r="N162" s="85"/>
      <c r="O162" s="308">
        <f t="shared" si="43"/>
        <v>52</v>
      </c>
      <c r="P162" s="306">
        <f t="shared" si="44"/>
        <v>105.62</v>
      </c>
      <c r="Q162" s="73"/>
      <c r="R162" s="293"/>
      <c r="S162" s="75"/>
      <c r="T162" s="223"/>
      <c r="U162" s="145" t="s">
        <v>105</v>
      </c>
      <c r="V162" s="146" t="s">
        <v>105</v>
      </c>
      <c r="W162" s="146" t="s">
        <v>105</v>
      </c>
      <c r="X162" s="74">
        <v>9</v>
      </c>
      <c r="Y162" s="131">
        <v>30</v>
      </c>
      <c r="Z162" s="74" t="s">
        <v>71</v>
      </c>
      <c r="AA162" s="73">
        <v>1.5</v>
      </c>
      <c r="AB162" s="74"/>
      <c r="AC162" s="186"/>
      <c r="AD162" s="169"/>
      <c r="AE162" s="191"/>
      <c r="AF162" s="138"/>
      <c r="AG162" s="186">
        <v>11</v>
      </c>
      <c r="AH162" s="203">
        <v>7</v>
      </c>
      <c r="AI162" s="169" t="s">
        <v>105</v>
      </c>
      <c r="AJ162" s="211"/>
      <c r="AK162" s="212"/>
      <c r="AL162" s="172"/>
      <c r="AM162" s="196"/>
      <c r="AN162" s="179"/>
      <c r="AO162" s="206"/>
      <c r="AP162" s="74"/>
      <c r="AQ162" s="178"/>
      <c r="AR162" s="178"/>
      <c r="AS162" s="74"/>
      <c r="AT162" s="178"/>
      <c r="AU162" s="178"/>
      <c r="AV162" s="74"/>
      <c r="AW162" s="298"/>
    </row>
    <row r="163" spans="1:49" ht="14.25" customHeight="1" thickBot="1" x14ac:dyDescent="0.25">
      <c r="A163" s="237"/>
      <c r="B163" s="209">
        <f t="shared" si="39"/>
        <v>8</v>
      </c>
      <c r="C163" s="154">
        <f>D161</f>
        <v>43155</v>
      </c>
      <c r="D163" s="242"/>
      <c r="E163" s="158" t="str">
        <f t="shared" si="45"/>
        <v>Après-midi</v>
      </c>
      <c r="F163" s="78"/>
      <c r="G163" s="79"/>
      <c r="H163" s="80"/>
      <c r="I163" s="79"/>
      <c r="J163" s="80"/>
      <c r="K163" s="79"/>
      <c r="L163" s="80"/>
      <c r="M163" s="79"/>
      <c r="N163" s="80"/>
      <c r="O163" s="309" t="str">
        <f t="shared" si="43"/>
        <v/>
      </c>
      <c r="P163" s="310" t="str">
        <f t="shared" si="44"/>
        <v/>
      </c>
      <c r="Q163" s="79"/>
      <c r="R163" s="295"/>
      <c r="S163" s="81"/>
      <c r="T163" s="225"/>
      <c r="U163" s="149"/>
      <c r="V163" s="150"/>
      <c r="W163" s="150"/>
      <c r="X163" s="80"/>
      <c r="Y163" s="133"/>
      <c r="Z163" s="80"/>
      <c r="AA163" s="79"/>
      <c r="AB163" s="80"/>
      <c r="AC163" s="187"/>
      <c r="AD163" s="170"/>
      <c r="AE163" s="192"/>
      <c r="AF163" s="139"/>
      <c r="AG163" s="187"/>
      <c r="AH163" s="204"/>
      <c r="AI163" s="170"/>
      <c r="AJ163" s="213"/>
      <c r="AK163" s="214"/>
      <c r="AL163" s="173"/>
      <c r="AM163" s="197"/>
      <c r="AN163" s="198"/>
      <c r="AO163" s="207"/>
      <c r="AP163" s="80"/>
      <c r="AQ163" s="180"/>
      <c r="AR163" s="180"/>
      <c r="AS163" s="80"/>
      <c r="AT163" s="180"/>
      <c r="AU163" s="180"/>
      <c r="AV163" s="80"/>
      <c r="AW163" s="299"/>
    </row>
    <row r="164" spans="1:49" ht="14.25" customHeight="1" thickBot="1" x14ac:dyDescent="0.25">
      <c r="A164" s="144"/>
      <c r="B164" s="209">
        <f t="shared" si="39"/>
        <v>0</v>
      </c>
      <c r="F164" s="119" t="s">
        <v>103</v>
      </c>
      <c r="G164" s="111">
        <f t="shared" ref="G164:N164" si="46">SUM(G146:G163)</f>
        <v>332</v>
      </c>
      <c r="H164" s="112">
        <f t="shared" si="46"/>
        <v>656.02</v>
      </c>
      <c r="I164" s="111">
        <f t="shared" si="46"/>
        <v>98</v>
      </c>
      <c r="J164" s="112">
        <f t="shared" si="46"/>
        <v>148.99</v>
      </c>
      <c r="K164" s="111">
        <f t="shared" si="46"/>
        <v>0</v>
      </c>
      <c r="L164" s="112">
        <f t="shared" si="46"/>
        <v>0</v>
      </c>
      <c r="M164" s="111">
        <f t="shared" si="46"/>
        <v>4</v>
      </c>
      <c r="N164" s="112">
        <f t="shared" si="46"/>
        <v>15.51</v>
      </c>
      <c r="O164" s="176">
        <f>SUM(G164,I164,K164,M164)</f>
        <v>434</v>
      </c>
      <c r="P164" s="314">
        <f>SUM(H164,J164,L164,N164)</f>
        <v>820.52</v>
      </c>
      <c r="Q164" s="111">
        <f t="shared" ref="Q164:R164" si="47">SUM(Q146:Q163)</f>
        <v>0</v>
      </c>
      <c r="R164" s="112">
        <f t="shared" si="47"/>
        <v>0</v>
      </c>
      <c r="S164" s="112">
        <f>SUM(S146:S163)</f>
        <v>0</v>
      </c>
      <c r="T164" s="221"/>
      <c r="W164" s="121" t="s">
        <v>104</v>
      </c>
      <c r="X164" s="152">
        <f>IFERROR(AVERAGE(X146:X163),0)</f>
        <v>8.9</v>
      </c>
      <c r="Y164" s="123">
        <f>IFERROR(AVERAGE(Y146:Y163),"-")</f>
        <v>32.285714285714285</v>
      </c>
      <c r="Z164" s="122"/>
      <c r="AA164" s="121">
        <f>IFERROR(AVERAGE(AA146:AA163),0)</f>
        <v>1.5</v>
      </c>
      <c r="AB164" s="122"/>
      <c r="AC164" s="188" t="str">
        <f>IFERROR(AVERAGE(AC146:AC163),"-")</f>
        <v>-</v>
      </c>
      <c r="AD164" s="112"/>
      <c r="AE164" s="193" t="str">
        <f>IFERROR(AVERAGE(AE146:AE163),"-")</f>
        <v>-</v>
      </c>
      <c r="AF164" s="121"/>
      <c r="AG164" s="188">
        <f>IFERROR(AVERAGE(AG146:AG163),"-")</f>
        <v>11</v>
      </c>
      <c r="AH164" s="201">
        <f t="shared" ref="AH164" si="48">IFERROR(AVERAGE(AH146:AH163),0)</f>
        <v>7</v>
      </c>
      <c r="AI164" s="112"/>
      <c r="AJ164" s="210" t="str">
        <f>IFERROR(AVERAGE(AJ146:AJ163),"-")</f>
        <v>-</v>
      </c>
      <c r="AK164" s="215" t="str">
        <f>IFERROR(AVERAGE(AK146:AK163),"-")</f>
        <v>-</v>
      </c>
      <c r="AL164" s="174"/>
      <c r="AM164" s="181"/>
      <c r="AN164" s="181"/>
      <c r="AO164" s="181"/>
      <c r="AP164" s="110"/>
      <c r="AQ164" s="181"/>
      <c r="AR164" s="181"/>
      <c r="AS164" s="110"/>
      <c r="AT164" s="181"/>
      <c r="AU164" s="181"/>
      <c r="AV164" s="110"/>
      <c r="AW164" s="110"/>
    </row>
    <row r="165" spans="1:49" ht="14.25" customHeight="1" thickBot="1" x14ac:dyDescent="0.25">
      <c r="B165" s="209">
        <f t="shared" si="39"/>
        <v>0</v>
      </c>
      <c r="O165" s="315"/>
      <c r="P165" s="315"/>
      <c r="T165" s="222"/>
      <c r="AJ165" s="216"/>
      <c r="AK165" s="216"/>
    </row>
    <row r="166" spans="1:49" ht="14.25" customHeight="1" x14ac:dyDescent="0.2">
      <c r="A166" s="235">
        <f>A146+1</f>
        <v>9</v>
      </c>
      <c r="B166" s="209">
        <f t="shared" si="39"/>
        <v>9</v>
      </c>
      <c r="C166" s="154">
        <f>D166</f>
        <v>43157</v>
      </c>
      <c r="D166" s="238">
        <f>D161+2</f>
        <v>43157</v>
      </c>
      <c r="E166" s="151" t="s">
        <v>17</v>
      </c>
      <c r="F166" s="68"/>
      <c r="G166" s="69"/>
      <c r="H166" s="70"/>
      <c r="I166" s="69"/>
      <c r="J166" s="70"/>
      <c r="K166" s="69"/>
      <c r="L166" s="70"/>
      <c r="M166" s="69"/>
      <c r="N166" s="70"/>
      <c r="O166" s="303" t="str">
        <f>IF(G166+I166+K166+M166=0,"",G166+I166+K166+M166)</f>
        <v/>
      </c>
      <c r="P166" s="304" t="str">
        <f>IF(H166+J166+L166+N166=0,"",H166+J166+L166+N166)</f>
        <v/>
      </c>
      <c r="Q166" s="69"/>
      <c r="R166" s="292"/>
      <c r="S166" s="71"/>
      <c r="T166" s="226"/>
      <c r="U166" s="300"/>
      <c r="V166" s="301"/>
      <c r="W166" s="301"/>
      <c r="X166" s="70"/>
      <c r="Y166" s="130"/>
      <c r="Z166" s="70"/>
      <c r="AA166" s="69"/>
      <c r="AB166" s="70"/>
      <c r="AC166" s="190"/>
      <c r="AD166" s="171"/>
      <c r="AE166" s="194"/>
      <c r="AF166" s="141"/>
      <c r="AG166" s="190"/>
      <c r="AH166" s="205"/>
      <c r="AI166" s="171"/>
      <c r="AJ166" s="217"/>
      <c r="AK166" s="218"/>
      <c r="AL166" s="175"/>
      <c r="AM166" s="199"/>
      <c r="AN166" s="200"/>
      <c r="AO166" s="208"/>
      <c r="AP166" s="70"/>
      <c r="AQ166" s="183"/>
      <c r="AR166" s="183"/>
      <c r="AS166" s="70"/>
      <c r="AT166" s="183"/>
      <c r="AU166" s="183"/>
      <c r="AV166" s="70"/>
      <c r="AW166" s="302"/>
    </row>
    <row r="167" spans="1:49" ht="14.25" customHeight="1" x14ac:dyDescent="0.2">
      <c r="A167" s="236"/>
      <c r="B167" s="209">
        <f t="shared" si="39"/>
        <v>9</v>
      </c>
      <c r="C167" s="154">
        <f>D166</f>
        <v>43157</v>
      </c>
      <c r="D167" s="239"/>
      <c r="E167" s="156" t="s">
        <v>16</v>
      </c>
      <c r="F167" s="72" t="s">
        <v>91</v>
      </c>
      <c r="G167" s="84">
        <v>39</v>
      </c>
      <c r="H167" s="85">
        <v>21.67</v>
      </c>
      <c r="I167" s="84"/>
      <c r="J167" s="85"/>
      <c r="K167" s="84"/>
      <c r="L167" s="85"/>
      <c r="M167" s="84">
        <v>4</v>
      </c>
      <c r="N167" s="85">
        <v>5.72</v>
      </c>
      <c r="O167" s="305">
        <f t="shared" ref="O167:O183" si="49">IF(G167+I167+K167+M167=0,"",G167+I167+K167+M167)</f>
        <v>43</v>
      </c>
      <c r="P167" s="306">
        <f t="shared" ref="P167:P183" si="50">IF(H167+J167+L167+N167=0,"",H167+J167+L167+N167)</f>
        <v>27.39</v>
      </c>
      <c r="Q167" s="73"/>
      <c r="R167" s="293"/>
      <c r="S167" s="75"/>
      <c r="T167" s="223"/>
      <c r="U167" s="145"/>
      <c r="V167" s="146"/>
      <c r="W167" s="146"/>
      <c r="X167" s="74">
        <v>8.1999999999999993</v>
      </c>
      <c r="Y167" s="131">
        <v>32</v>
      </c>
      <c r="Z167" s="74" t="s">
        <v>71</v>
      </c>
      <c r="AA167" s="73">
        <v>1.5</v>
      </c>
      <c r="AB167" s="74"/>
      <c r="AC167" s="186"/>
      <c r="AD167" s="169"/>
      <c r="AE167" s="191"/>
      <c r="AF167" s="138"/>
      <c r="AG167" s="186">
        <v>11</v>
      </c>
      <c r="AH167" s="203">
        <v>7</v>
      </c>
      <c r="AI167" s="169"/>
      <c r="AJ167" s="211"/>
      <c r="AK167" s="212"/>
      <c r="AL167" s="172"/>
      <c r="AM167" s="196"/>
      <c r="AN167" s="179"/>
      <c r="AO167" s="206"/>
      <c r="AP167" s="74"/>
      <c r="AQ167" s="178" t="s">
        <v>126</v>
      </c>
      <c r="AR167" s="178" t="s">
        <v>118</v>
      </c>
      <c r="AS167" s="74" t="s">
        <v>105</v>
      </c>
      <c r="AT167" s="178"/>
      <c r="AU167" s="178"/>
      <c r="AV167" s="74"/>
      <c r="AW167" s="298" t="s">
        <v>105</v>
      </c>
    </row>
    <row r="168" spans="1:49" ht="14.25" customHeight="1" x14ac:dyDescent="0.2">
      <c r="A168" s="236"/>
      <c r="B168" s="209">
        <f t="shared" si="39"/>
        <v>9</v>
      </c>
      <c r="C168" s="154">
        <f>D166</f>
        <v>43157</v>
      </c>
      <c r="D168" s="240"/>
      <c r="E168" s="156" t="s">
        <v>18</v>
      </c>
      <c r="F168" s="76" t="s">
        <v>123</v>
      </c>
      <c r="G168" s="73">
        <v>11</v>
      </c>
      <c r="H168" s="74">
        <v>26.21</v>
      </c>
      <c r="I168" s="73">
        <v>21</v>
      </c>
      <c r="J168" s="74">
        <v>23.67</v>
      </c>
      <c r="K168" s="73"/>
      <c r="L168" s="74"/>
      <c r="M168" s="73">
        <v>1</v>
      </c>
      <c r="N168" s="74">
        <v>1.05</v>
      </c>
      <c r="O168" s="307">
        <f t="shared" si="49"/>
        <v>33</v>
      </c>
      <c r="P168" s="306">
        <f t="shared" si="50"/>
        <v>50.93</v>
      </c>
      <c r="Q168" s="73"/>
      <c r="R168" s="293"/>
      <c r="S168" s="75"/>
      <c r="T168" s="223"/>
      <c r="U168" s="145" t="s">
        <v>105</v>
      </c>
      <c r="V168" s="146" t="s">
        <v>105</v>
      </c>
      <c r="W168" s="146" t="s">
        <v>105</v>
      </c>
      <c r="X168" s="74"/>
      <c r="Y168" s="131"/>
      <c r="Z168" s="74"/>
      <c r="AA168" s="73"/>
      <c r="AB168" s="74"/>
      <c r="AC168" s="186"/>
      <c r="AD168" s="169"/>
      <c r="AE168" s="191"/>
      <c r="AF168" s="138"/>
      <c r="AG168" s="186"/>
      <c r="AH168" s="203"/>
      <c r="AI168" s="169"/>
      <c r="AJ168" s="211"/>
      <c r="AK168" s="212"/>
      <c r="AL168" s="172"/>
      <c r="AM168" s="196"/>
      <c r="AN168" s="179"/>
      <c r="AO168" s="206"/>
      <c r="AP168" s="74"/>
      <c r="AQ168" s="178"/>
      <c r="AR168" s="178"/>
      <c r="AS168" s="74"/>
      <c r="AT168" s="178"/>
      <c r="AU168" s="178"/>
      <c r="AV168" s="74"/>
      <c r="AW168" s="298"/>
    </row>
    <row r="169" spans="1:49" ht="14.25" customHeight="1" x14ac:dyDescent="0.2">
      <c r="A169" s="236"/>
      <c r="B169" s="209">
        <f t="shared" si="39"/>
        <v>9</v>
      </c>
      <c r="C169" s="154">
        <f>D169</f>
        <v>43158</v>
      </c>
      <c r="D169" s="241">
        <f>D166+1</f>
        <v>43158</v>
      </c>
      <c r="E169" s="157" t="str">
        <f>$E$6</f>
        <v>Nuit</v>
      </c>
      <c r="F169" s="77"/>
      <c r="G169" s="86"/>
      <c r="H169" s="87"/>
      <c r="I169" s="86"/>
      <c r="J169" s="87"/>
      <c r="K169" s="86"/>
      <c r="L169" s="87"/>
      <c r="M169" s="86"/>
      <c r="N169" s="87"/>
      <c r="O169" s="308" t="str">
        <f t="shared" si="49"/>
        <v/>
      </c>
      <c r="P169" s="306" t="str">
        <f t="shared" si="50"/>
        <v/>
      </c>
      <c r="Q169" s="73"/>
      <c r="R169" s="293"/>
      <c r="S169" s="75"/>
      <c r="T169" s="223"/>
      <c r="U169" s="145"/>
      <c r="V169" s="146"/>
      <c r="W169" s="146"/>
      <c r="X169" s="74"/>
      <c r="Y169" s="131"/>
      <c r="Z169" s="74"/>
      <c r="AA169" s="73"/>
      <c r="AB169" s="74"/>
      <c r="AC169" s="186"/>
      <c r="AD169" s="169"/>
      <c r="AE169" s="191"/>
      <c r="AF169" s="138"/>
      <c r="AG169" s="186"/>
      <c r="AH169" s="203"/>
      <c r="AI169" s="169"/>
      <c r="AJ169" s="211"/>
      <c r="AK169" s="212"/>
      <c r="AL169" s="172"/>
      <c r="AM169" s="196"/>
      <c r="AN169" s="179"/>
      <c r="AO169" s="206"/>
      <c r="AP169" s="74"/>
      <c r="AQ169" s="178"/>
      <c r="AR169" s="178"/>
      <c r="AS169" s="74"/>
      <c r="AT169" s="178"/>
      <c r="AU169" s="178"/>
      <c r="AV169" s="74"/>
      <c r="AW169" s="298"/>
    </row>
    <row r="170" spans="1:49" ht="14.25" customHeight="1" x14ac:dyDescent="0.2">
      <c r="A170" s="236"/>
      <c r="B170" s="209">
        <f t="shared" si="39"/>
        <v>9</v>
      </c>
      <c r="C170" s="154">
        <f>D169</f>
        <v>43158</v>
      </c>
      <c r="D170" s="239"/>
      <c r="E170" s="157" t="str">
        <f>$E$7</f>
        <v>Matin</v>
      </c>
      <c r="F170" s="76" t="s">
        <v>91</v>
      </c>
      <c r="G170" s="73">
        <v>46</v>
      </c>
      <c r="H170" s="74">
        <v>47.34</v>
      </c>
      <c r="I170" s="73">
        <v>2</v>
      </c>
      <c r="J170" s="74">
        <v>1.54</v>
      </c>
      <c r="K170" s="73"/>
      <c r="L170" s="74"/>
      <c r="M170" s="73">
        <v>2</v>
      </c>
      <c r="N170" s="74">
        <v>2</v>
      </c>
      <c r="O170" s="308">
        <f t="shared" si="49"/>
        <v>50</v>
      </c>
      <c r="P170" s="306">
        <f t="shared" si="50"/>
        <v>50.88</v>
      </c>
      <c r="Q170" s="73"/>
      <c r="R170" s="293"/>
      <c r="S170" s="75"/>
      <c r="T170" s="223"/>
      <c r="U170" s="145"/>
      <c r="V170" s="146"/>
      <c r="W170" s="146"/>
      <c r="X170" s="74">
        <v>9</v>
      </c>
      <c r="Y170" s="131">
        <v>35</v>
      </c>
      <c r="Z170" s="74" t="s">
        <v>71</v>
      </c>
      <c r="AA170" s="73">
        <v>1.5</v>
      </c>
      <c r="AB170" s="74"/>
      <c r="AC170" s="186"/>
      <c r="AD170" s="169"/>
      <c r="AE170" s="191"/>
      <c r="AF170" s="138"/>
      <c r="AG170" s="186">
        <v>11</v>
      </c>
      <c r="AH170" s="203">
        <v>7</v>
      </c>
      <c r="AI170" s="169"/>
      <c r="AJ170" s="211"/>
      <c r="AK170" s="212"/>
      <c r="AL170" s="172"/>
      <c r="AM170" s="196"/>
      <c r="AN170" s="179"/>
      <c r="AO170" s="206"/>
      <c r="AP170" s="74"/>
      <c r="AQ170" s="178"/>
      <c r="AR170" s="178"/>
      <c r="AS170" s="74"/>
      <c r="AT170" s="178" t="s">
        <v>128</v>
      </c>
      <c r="AU170" s="178" t="s">
        <v>129</v>
      </c>
      <c r="AV170" s="74" t="s">
        <v>105</v>
      </c>
      <c r="AW170" s="298"/>
    </row>
    <row r="171" spans="1:49" ht="14.25" customHeight="1" x14ac:dyDescent="0.2">
      <c r="A171" s="236"/>
      <c r="B171" s="209">
        <f t="shared" si="39"/>
        <v>9</v>
      </c>
      <c r="C171" s="154">
        <f>D169</f>
        <v>43158</v>
      </c>
      <c r="D171" s="240"/>
      <c r="E171" s="157" t="str">
        <f>$E$8</f>
        <v>Après-midi</v>
      </c>
      <c r="F171" s="76" t="s">
        <v>123</v>
      </c>
      <c r="G171" s="73">
        <v>43</v>
      </c>
      <c r="H171" s="74">
        <v>69</v>
      </c>
      <c r="I171" s="73"/>
      <c r="J171" s="74"/>
      <c r="K171" s="73"/>
      <c r="L171" s="74"/>
      <c r="M171" s="73"/>
      <c r="N171" s="74"/>
      <c r="O171" s="308">
        <f t="shared" si="49"/>
        <v>43</v>
      </c>
      <c r="P171" s="306">
        <f t="shared" si="50"/>
        <v>69</v>
      </c>
      <c r="Q171" s="73"/>
      <c r="R171" s="293"/>
      <c r="S171" s="75"/>
      <c r="T171" s="223"/>
      <c r="U171" s="145" t="s">
        <v>105</v>
      </c>
      <c r="V171" s="146" t="s">
        <v>105</v>
      </c>
      <c r="W171" s="146" t="s">
        <v>105</v>
      </c>
      <c r="X171" s="74">
        <v>9.8000000000000007</v>
      </c>
      <c r="Y171" s="131">
        <v>30</v>
      </c>
      <c r="Z171" s="74" t="s">
        <v>71</v>
      </c>
      <c r="AA171" s="73">
        <v>1.5</v>
      </c>
      <c r="AB171" s="74"/>
      <c r="AC171" s="186"/>
      <c r="AD171" s="169"/>
      <c r="AE171" s="191"/>
      <c r="AF171" s="138"/>
      <c r="AG171" s="186">
        <v>11</v>
      </c>
      <c r="AH171" s="203">
        <v>7</v>
      </c>
      <c r="AI171" s="169"/>
      <c r="AJ171" s="211"/>
      <c r="AK171" s="212"/>
      <c r="AL171" s="172"/>
      <c r="AM171" s="196"/>
      <c r="AN171" s="179"/>
      <c r="AO171" s="206"/>
      <c r="AP171" s="74"/>
      <c r="AQ171" s="178"/>
      <c r="AR171" s="178"/>
      <c r="AS171" s="74"/>
      <c r="AT171" s="178"/>
      <c r="AU171" s="178"/>
      <c r="AV171" s="74"/>
      <c r="AW171" s="298"/>
    </row>
    <row r="172" spans="1:49" ht="14.25" customHeight="1" x14ac:dyDescent="0.2">
      <c r="A172" s="236"/>
      <c r="B172" s="209">
        <f t="shared" si="39"/>
        <v>9</v>
      </c>
      <c r="C172" s="154">
        <f>D172</f>
        <v>43159</v>
      </c>
      <c r="D172" s="241">
        <f>D169+1</f>
        <v>43159</v>
      </c>
      <c r="E172" s="157" t="str">
        <f t="shared" ref="E172:E183" si="51">E169</f>
        <v>Nuit</v>
      </c>
      <c r="F172" s="76"/>
      <c r="G172" s="73"/>
      <c r="H172" s="74"/>
      <c r="I172" s="73"/>
      <c r="J172" s="74"/>
      <c r="K172" s="73"/>
      <c r="L172" s="74"/>
      <c r="M172" s="73"/>
      <c r="N172" s="74"/>
      <c r="O172" s="308" t="str">
        <f t="shared" si="49"/>
        <v/>
      </c>
      <c r="P172" s="306" t="str">
        <f t="shared" si="50"/>
        <v/>
      </c>
      <c r="Q172" s="73"/>
      <c r="R172" s="293"/>
      <c r="S172" s="75"/>
      <c r="T172" s="223"/>
      <c r="U172" s="145"/>
      <c r="V172" s="146"/>
      <c r="W172" s="146"/>
      <c r="X172" s="74"/>
      <c r="Y172" s="131"/>
      <c r="Z172" s="74"/>
      <c r="AA172" s="73"/>
      <c r="AB172" s="74"/>
      <c r="AC172" s="186"/>
      <c r="AD172" s="169"/>
      <c r="AE172" s="191"/>
      <c r="AF172" s="138"/>
      <c r="AG172" s="186"/>
      <c r="AH172" s="203"/>
      <c r="AI172" s="169"/>
      <c r="AJ172" s="211"/>
      <c r="AK172" s="212"/>
      <c r="AL172" s="172"/>
      <c r="AM172" s="196"/>
      <c r="AN172" s="179"/>
      <c r="AO172" s="206"/>
      <c r="AP172" s="74"/>
      <c r="AQ172" s="178"/>
      <c r="AR172" s="178"/>
      <c r="AS172" s="74"/>
      <c r="AT172" s="178"/>
      <c r="AU172" s="178"/>
      <c r="AV172" s="74"/>
      <c r="AW172" s="298"/>
    </row>
    <row r="173" spans="1:49" ht="14.25" customHeight="1" x14ac:dyDescent="0.2">
      <c r="A173" s="236"/>
      <c r="B173" s="209">
        <f t="shared" si="39"/>
        <v>9</v>
      </c>
      <c r="C173" s="154">
        <f>D172</f>
        <v>43159</v>
      </c>
      <c r="D173" s="239"/>
      <c r="E173" s="157" t="str">
        <f t="shared" si="51"/>
        <v>Matin</v>
      </c>
      <c r="F173" s="76" t="s">
        <v>91</v>
      </c>
      <c r="G173" s="73">
        <v>12</v>
      </c>
      <c r="H173" s="74">
        <v>30</v>
      </c>
      <c r="I173" s="73"/>
      <c r="J173" s="74"/>
      <c r="K173" s="73"/>
      <c r="L173" s="74"/>
      <c r="M173" s="73">
        <v>8</v>
      </c>
      <c r="N173" s="74">
        <v>8</v>
      </c>
      <c r="O173" s="308">
        <f t="shared" si="49"/>
        <v>20</v>
      </c>
      <c r="P173" s="306">
        <f t="shared" si="50"/>
        <v>38</v>
      </c>
      <c r="Q173" s="73"/>
      <c r="R173" s="293"/>
      <c r="S173" s="75"/>
      <c r="T173" s="223"/>
      <c r="U173" s="145"/>
      <c r="V173" s="146"/>
      <c r="W173" s="146"/>
      <c r="X173" s="74">
        <v>9</v>
      </c>
      <c r="Y173" s="131">
        <v>35</v>
      </c>
      <c r="Z173" s="74" t="s">
        <v>71</v>
      </c>
      <c r="AA173" s="73">
        <v>1.5</v>
      </c>
      <c r="AB173" s="74"/>
      <c r="AC173" s="186"/>
      <c r="AD173" s="169"/>
      <c r="AE173" s="191">
        <v>12</v>
      </c>
      <c r="AF173" s="138" t="s">
        <v>105</v>
      </c>
      <c r="AG173" s="186">
        <v>11</v>
      </c>
      <c r="AH173" s="203">
        <v>7</v>
      </c>
      <c r="AI173" s="169"/>
      <c r="AJ173" s="211"/>
      <c r="AK173" s="212"/>
      <c r="AL173" s="172"/>
      <c r="AM173" s="196"/>
      <c r="AN173" s="179"/>
      <c r="AO173" s="206"/>
      <c r="AP173" s="74"/>
      <c r="AQ173" s="178"/>
      <c r="AR173" s="178"/>
      <c r="AS173" s="74"/>
      <c r="AT173" s="178"/>
      <c r="AU173" s="178"/>
      <c r="AV173" s="74"/>
      <c r="AW173" s="298"/>
    </row>
    <row r="174" spans="1:49" ht="14.25" customHeight="1" x14ac:dyDescent="0.2">
      <c r="A174" s="236"/>
      <c r="B174" s="209">
        <f t="shared" si="39"/>
        <v>9</v>
      </c>
      <c r="C174" s="154">
        <f>D172</f>
        <v>43159</v>
      </c>
      <c r="D174" s="240"/>
      <c r="E174" s="157" t="str">
        <f t="shared" si="51"/>
        <v>Après-midi</v>
      </c>
      <c r="F174" s="76" t="s">
        <v>123</v>
      </c>
      <c r="G174" s="73">
        <v>40</v>
      </c>
      <c r="H174" s="74">
        <v>58.26</v>
      </c>
      <c r="I174" s="73">
        <v>8</v>
      </c>
      <c r="J174" s="74">
        <v>7.92</v>
      </c>
      <c r="K174" s="73"/>
      <c r="L174" s="74"/>
      <c r="M174" s="73"/>
      <c r="N174" s="74"/>
      <c r="O174" s="308">
        <f t="shared" si="49"/>
        <v>48</v>
      </c>
      <c r="P174" s="306">
        <f t="shared" si="50"/>
        <v>66.179999999999993</v>
      </c>
      <c r="Q174" s="73"/>
      <c r="R174" s="293"/>
      <c r="S174" s="75"/>
      <c r="T174" s="223"/>
      <c r="U174" s="145" t="s">
        <v>105</v>
      </c>
      <c r="V174" s="146" t="s">
        <v>105</v>
      </c>
      <c r="W174" s="146" t="s">
        <v>105</v>
      </c>
      <c r="X174" s="74">
        <v>8.6</v>
      </c>
      <c r="Y174" s="131">
        <v>38</v>
      </c>
      <c r="Z174" s="74" t="s">
        <v>71</v>
      </c>
      <c r="AA174" s="73">
        <v>1.5</v>
      </c>
      <c r="AB174" s="74"/>
      <c r="AC174" s="186"/>
      <c r="AD174" s="169"/>
      <c r="AE174" s="191"/>
      <c r="AF174" s="138"/>
      <c r="AG174" s="186">
        <v>11</v>
      </c>
      <c r="AH174" s="203">
        <v>7</v>
      </c>
      <c r="AI174" s="169"/>
      <c r="AJ174" s="211"/>
      <c r="AK174" s="212"/>
      <c r="AL174" s="172"/>
      <c r="AM174" s="196"/>
      <c r="AN174" s="179"/>
      <c r="AO174" s="206"/>
      <c r="AP174" s="74"/>
      <c r="AQ174" s="178"/>
      <c r="AR174" s="178"/>
      <c r="AS174" s="74"/>
      <c r="AT174" s="178"/>
      <c r="AU174" s="178"/>
      <c r="AV174" s="74"/>
      <c r="AW174" s="298"/>
    </row>
    <row r="175" spans="1:49" ht="14.25" customHeight="1" x14ac:dyDescent="0.2">
      <c r="A175" s="236"/>
      <c r="B175" s="209">
        <f t="shared" si="39"/>
        <v>9</v>
      </c>
      <c r="C175" s="154">
        <f>D175</f>
        <v>43160</v>
      </c>
      <c r="D175" s="241">
        <f>D172+1</f>
        <v>43160</v>
      </c>
      <c r="E175" s="157" t="str">
        <f t="shared" si="51"/>
        <v>Nuit</v>
      </c>
      <c r="F175" s="76"/>
      <c r="G175" s="73"/>
      <c r="H175" s="74"/>
      <c r="I175" s="73"/>
      <c r="J175" s="74"/>
      <c r="K175" s="73"/>
      <c r="L175" s="74"/>
      <c r="M175" s="73"/>
      <c r="N175" s="74"/>
      <c r="O175" s="308" t="str">
        <f t="shared" si="49"/>
        <v/>
      </c>
      <c r="P175" s="306" t="str">
        <f t="shared" si="50"/>
        <v/>
      </c>
      <c r="Q175" s="73"/>
      <c r="R175" s="293"/>
      <c r="S175" s="75"/>
      <c r="T175" s="223"/>
      <c r="U175" s="145"/>
      <c r="V175" s="146"/>
      <c r="W175" s="146"/>
      <c r="X175" s="74"/>
      <c r="Y175" s="131"/>
      <c r="Z175" s="74"/>
      <c r="AA175" s="73"/>
      <c r="AB175" s="74"/>
      <c r="AC175" s="186"/>
      <c r="AD175" s="169"/>
      <c r="AE175" s="191"/>
      <c r="AF175" s="138"/>
      <c r="AG175" s="186"/>
      <c r="AH175" s="203"/>
      <c r="AI175" s="169"/>
      <c r="AJ175" s="211"/>
      <c r="AK175" s="212"/>
      <c r="AL175" s="172"/>
      <c r="AM175" s="196"/>
      <c r="AN175" s="179"/>
      <c r="AO175" s="206"/>
      <c r="AP175" s="74"/>
      <c r="AQ175" s="178"/>
      <c r="AR175" s="178"/>
      <c r="AS175" s="74"/>
      <c r="AT175" s="178"/>
      <c r="AU175" s="178"/>
      <c r="AV175" s="74"/>
      <c r="AW175" s="298"/>
    </row>
    <row r="176" spans="1:49" ht="14.25" customHeight="1" x14ac:dyDescent="0.2">
      <c r="A176" s="236"/>
      <c r="B176" s="209">
        <f t="shared" si="39"/>
        <v>9</v>
      </c>
      <c r="C176" s="154">
        <f>D175</f>
        <v>43160</v>
      </c>
      <c r="D176" s="239"/>
      <c r="E176" s="157" t="str">
        <f t="shared" si="51"/>
        <v>Matin</v>
      </c>
      <c r="F176" s="76" t="s">
        <v>91</v>
      </c>
      <c r="G176" s="73">
        <v>18</v>
      </c>
      <c r="H176" s="74">
        <v>44</v>
      </c>
      <c r="I176" s="73"/>
      <c r="J176" s="74"/>
      <c r="K176" s="73">
        <v>2</v>
      </c>
      <c r="L176" s="74">
        <v>2.1</v>
      </c>
      <c r="M176" s="73">
        <v>2</v>
      </c>
      <c r="N176" s="74">
        <v>2</v>
      </c>
      <c r="O176" s="308">
        <f t="shared" si="49"/>
        <v>22</v>
      </c>
      <c r="P176" s="306">
        <f t="shared" si="50"/>
        <v>48.1</v>
      </c>
      <c r="Q176" s="73"/>
      <c r="R176" s="293"/>
      <c r="S176" s="75"/>
      <c r="T176" s="223"/>
      <c r="U176" s="145"/>
      <c r="V176" s="146"/>
      <c r="W176" s="146"/>
      <c r="X176" s="74">
        <v>9.8000000000000007</v>
      </c>
      <c r="Y176" s="131">
        <v>34</v>
      </c>
      <c r="Z176" s="74" t="s">
        <v>71</v>
      </c>
      <c r="AA176" s="73">
        <v>1.5</v>
      </c>
      <c r="AB176" s="74"/>
      <c r="AC176" s="186"/>
      <c r="AD176" s="169"/>
      <c r="AE176" s="191"/>
      <c r="AF176" s="138"/>
      <c r="AG176" s="186">
        <v>11</v>
      </c>
      <c r="AH176" s="203">
        <v>7</v>
      </c>
      <c r="AI176" s="169"/>
      <c r="AJ176" s="211"/>
      <c r="AK176" s="212"/>
      <c r="AL176" s="172"/>
      <c r="AM176" s="196"/>
      <c r="AN176" s="179"/>
      <c r="AO176" s="206"/>
      <c r="AP176" s="74"/>
      <c r="AQ176" s="178"/>
      <c r="AR176" s="178"/>
      <c r="AS176" s="74"/>
      <c r="AT176" s="178"/>
      <c r="AU176" s="178"/>
      <c r="AV176" s="74"/>
      <c r="AW176" s="298"/>
    </row>
    <row r="177" spans="1:49" ht="14.25" customHeight="1" x14ac:dyDescent="0.2">
      <c r="A177" s="236"/>
      <c r="B177" s="209">
        <f t="shared" si="39"/>
        <v>9</v>
      </c>
      <c r="C177" s="154">
        <f>D175</f>
        <v>43160</v>
      </c>
      <c r="D177" s="240"/>
      <c r="E177" s="157" t="str">
        <f t="shared" si="51"/>
        <v>Après-midi</v>
      </c>
      <c r="F177" s="76" t="s">
        <v>123</v>
      </c>
      <c r="G177" s="73">
        <v>45</v>
      </c>
      <c r="H177" s="74">
        <v>73.53</v>
      </c>
      <c r="I177" s="73">
        <v>8</v>
      </c>
      <c r="J177" s="74">
        <v>12.62</v>
      </c>
      <c r="K177" s="73"/>
      <c r="L177" s="74"/>
      <c r="M177" s="73"/>
      <c r="N177" s="74"/>
      <c r="O177" s="308">
        <f t="shared" si="49"/>
        <v>53</v>
      </c>
      <c r="P177" s="306">
        <f t="shared" si="50"/>
        <v>86.15</v>
      </c>
      <c r="Q177" s="73"/>
      <c r="R177" s="293"/>
      <c r="S177" s="75"/>
      <c r="T177" s="223"/>
      <c r="U177" s="145" t="s">
        <v>105</v>
      </c>
      <c r="V177" s="146" t="s">
        <v>105</v>
      </c>
      <c r="W177" s="146" t="s">
        <v>105</v>
      </c>
      <c r="X177" s="74">
        <v>10</v>
      </c>
      <c r="Y177" s="131">
        <v>34</v>
      </c>
      <c r="Z177" s="74" t="s">
        <v>71</v>
      </c>
      <c r="AA177" s="73">
        <v>1.5</v>
      </c>
      <c r="AB177" s="74"/>
      <c r="AC177" s="186"/>
      <c r="AD177" s="169"/>
      <c r="AE177" s="191"/>
      <c r="AF177" s="138"/>
      <c r="AG177" s="186">
        <v>11</v>
      </c>
      <c r="AH177" s="203">
        <v>7</v>
      </c>
      <c r="AI177" s="169"/>
      <c r="AJ177" s="220"/>
      <c r="AK177" s="212"/>
      <c r="AL177" s="172"/>
      <c r="AM177" s="196"/>
      <c r="AN177" s="179"/>
      <c r="AO177" s="206">
        <v>1134427</v>
      </c>
      <c r="AP177" s="74" t="s">
        <v>105</v>
      </c>
      <c r="AQ177" s="178"/>
      <c r="AR177" s="178"/>
      <c r="AS177" s="74"/>
      <c r="AT177" s="178"/>
      <c r="AU177" s="178"/>
      <c r="AV177" s="74"/>
      <c r="AW177" s="298"/>
    </row>
    <row r="178" spans="1:49" ht="14.25" customHeight="1" x14ac:dyDescent="0.2">
      <c r="A178" s="236"/>
      <c r="B178" s="209">
        <f t="shared" si="39"/>
        <v>9</v>
      </c>
      <c r="C178" s="154">
        <f>D178</f>
        <v>43161</v>
      </c>
      <c r="D178" s="241">
        <f>D175+1</f>
        <v>43161</v>
      </c>
      <c r="E178" s="157" t="str">
        <f t="shared" si="51"/>
        <v>Nuit</v>
      </c>
      <c r="F178" s="76"/>
      <c r="G178" s="73"/>
      <c r="H178" s="74"/>
      <c r="I178" s="73"/>
      <c r="J178" s="74"/>
      <c r="K178" s="73"/>
      <c r="L178" s="74"/>
      <c r="M178" s="73"/>
      <c r="N178" s="74"/>
      <c r="O178" s="308" t="str">
        <f t="shared" si="49"/>
        <v/>
      </c>
      <c r="P178" s="306" t="str">
        <f t="shared" si="50"/>
        <v/>
      </c>
      <c r="Q178" s="73"/>
      <c r="R178" s="293"/>
      <c r="S178" s="75"/>
      <c r="T178" s="223"/>
      <c r="U178" s="145"/>
      <c r="V178" s="146"/>
      <c r="W178" s="146"/>
      <c r="X178" s="74"/>
      <c r="Y178" s="131"/>
      <c r="Z178" s="74"/>
      <c r="AA178" s="73"/>
      <c r="AB178" s="74"/>
      <c r="AC178" s="186"/>
      <c r="AD178" s="169"/>
      <c r="AE178" s="191"/>
      <c r="AF178" s="138"/>
      <c r="AG178" s="186"/>
      <c r="AH178" s="203"/>
      <c r="AI178" s="169"/>
      <c r="AJ178" s="211"/>
      <c r="AK178" s="219"/>
      <c r="AL178" s="172"/>
      <c r="AM178" s="196"/>
      <c r="AN178" s="179"/>
      <c r="AO178" s="206"/>
      <c r="AP178" s="74"/>
      <c r="AQ178" s="178"/>
      <c r="AR178" s="178"/>
      <c r="AS178" s="74"/>
      <c r="AT178" s="178"/>
      <c r="AU178" s="178"/>
      <c r="AV178" s="74"/>
      <c r="AW178" s="298"/>
    </row>
    <row r="179" spans="1:49" ht="14.25" customHeight="1" x14ac:dyDescent="0.2">
      <c r="A179" s="236"/>
      <c r="B179" s="209">
        <f t="shared" si="39"/>
        <v>9</v>
      </c>
      <c r="C179" s="154">
        <f>D178</f>
        <v>43161</v>
      </c>
      <c r="D179" s="239"/>
      <c r="E179" s="157" t="str">
        <f t="shared" si="51"/>
        <v>Matin</v>
      </c>
      <c r="F179" s="76" t="s">
        <v>91</v>
      </c>
      <c r="G179" s="73">
        <v>35</v>
      </c>
      <c r="H179" s="74">
        <v>58.9</v>
      </c>
      <c r="I179" s="73"/>
      <c r="J179" s="74"/>
      <c r="K179" s="73"/>
      <c r="L179" s="74"/>
      <c r="M179" s="73"/>
      <c r="N179" s="74"/>
      <c r="O179" s="308">
        <f t="shared" si="49"/>
        <v>35</v>
      </c>
      <c r="P179" s="306">
        <f t="shared" si="50"/>
        <v>58.9</v>
      </c>
      <c r="Q179" s="73"/>
      <c r="R179" s="294"/>
      <c r="S179" s="88"/>
      <c r="T179" s="224"/>
      <c r="U179" s="147"/>
      <c r="V179" s="148"/>
      <c r="W179" s="148"/>
      <c r="X179" s="128">
        <v>9.8000000000000007</v>
      </c>
      <c r="Y179" s="132">
        <v>32</v>
      </c>
      <c r="Z179" s="128" t="s">
        <v>71</v>
      </c>
      <c r="AA179" s="126">
        <v>1.5</v>
      </c>
      <c r="AB179" s="128"/>
      <c r="AC179" s="186"/>
      <c r="AD179" s="169"/>
      <c r="AE179" s="191"/>
      <c r="AF179" s="138"/>
      <c r="AG179" s="186">
        <v>11</v>
      </c>
      <c r="AH179" s="203">
        <v>7</v>
      </c>
      <c r="AI179" s="169"/>
      <c r="AJ179" s="220"/>
      <c r="AK179" s="219"/>
      <c r="AL179" s="172"/>
      <c r="AM179" s="196"/>
      <c r="AN179" s="179"/>
      <c r="AO179" s="206"/>
      <c r="AP179" s="74"/>
      <c r="AQ179" s="178"/>
      <c r="AR179" s="178"/>
      <c r="AS179" s="74"/>
      <c r="AT179" s="178"/>
      <c r="AU179" s="178"/>
      <c r="AV179" s="74"/>
      <c r="AW179" s="298"/>
    </row>
    <row r="180" spans="1:49" ht="14.25" customHeight="1" x14ac:dyDescent="0.2">
      <c r="A180" s="236"/>
      <c r="B180" s="209">
        <f t="shared" si="39"/>
        <v>9</v>
      </c>
      <c r="C180" s="154">
        <f>D178</f>
        <v>43161</v>
      </c>
      <c r="D180" s="240"/>
      <c r="E180" s="157" t="str">
        <f t="shared" si="51"/>
        <v>Après-midi</v>
      </c>
      <c r="F180" s="76" t="s">
        <v>123</v>
      </c>
      <c r="G180" s="73">
        <v>16</v>
      </c>
      <c r="H180" s="74">
        <v>23.97</v>
      </c>
      <c r="I180" s="73">
        <v>4</v>
      </c>
      <c r="J180" s="74">
        <v>2.46</v>
      </c>
      <c r="K180" s="73"/>
      <c r="L180" s="74"/>
      <c r="M180" s="73"/>
      <c r="N180" s="74"/>
      <c r="O180" s="308">
        <f t="shared" si="49"/>
        <v>20</v>
      </c>
      <c r="P180" s="306">
        <f t="shared" si="50"/>
        <v>26.43</v>
      </c>
      <c r="Q180" s="73"/>
      <c r="R180" s="293"/>
      <c r="S180" s="75"/>
      <c r="T180" s="223"/>
      <c r="U180" s="145" t="s">
        <v>105</v>
      </c>
      <c r="V180" s="146" t="s">
        <v>105</v>
      </c>
      <c r="W180" s="146" t="s">
        <v>105</v>
      </c>
      <c r="X180" s="74">
        <v>10</v>
      </c>
      <c r="Y180" s="131">
        <v>30</v>
      </c>
      <c r="Z180" s="74" t="s">
        <v>71</v>
      </c>
      <c r="AA180" s="73">
        <v>1.5</v>
      </c>
      <c r="AB180" s="74" t="s">
        <v>105</v>
      </c>
      <c r="AC180" s="186"/>
      <c r="AD180" s="169"/>
      <c r="AE180" s="191"/>
      <c r="AF180" s="138"/>
      <c r="AG180" s="186">
        <v>11</v>
      </c>
      <c r="AH180" s="203">
        <v>7</v>
      </c>
      <c r="AI180" s="169" t="s">
        <v>105</v>
      </c>
      <c r="AJ180" s="211"/>
      <c r="AK180" s="212"/>
      <c r="AL180" s="172"/>
      <c r="AM180" s="196"/>
      <c r="AN180" s="179"/>
      <c r="AO180" s="206"/>
      <c r="AP180" s="74"/>
      <c r="AQ180" s="178"/>
      <c r="AR180" s="178"/>
      <c r="AS180" s="74"/>
      <c r="AT180" s="178"/>
      <c r="AU180" s="178"/>
      <c r="AV180" s="74"/>
      <c r="AW180" s="298"/>
    </row>
    <row r="181" spans="1:49" ht="14.25" customHeight="1" x14ac:dyDescent="0.2">
      <c r="A181" s="236"/>
      <c r="B181" s="209">
        <f t="shared" si="39"/>
        <v>9</v>
      </c>
      <c r="C181" s="154">
        <f>D181</f>
        <v>43162</v>
      </c>
      <c r="D181" s="241">
        <f>D178+1</f>
        <v>43162</v>
      </c>
      <c r="E181" s="157" t="str">
        <f t="shared" si="51"/>
        <v>Nuit</v>
      </c>
      <c r="F181" s="76"/>
      <c r="G181" s="73"/>
      <c r="H181" s="74"/>
      <c r="I181" s="73"/>
      <c r="J181" s="74"/>
      <c r="K181" s="73"/>
      <c r="L181" s="74"/>
      <c r="M181" s="73"/>
      <c r="N181" s="74"/>
      <c r="O181" s="308" t="str">
        <f t="shared" si="49"/>
        <v/>
      </c>
      <c r="P181" s="306" t="str">
        <f t="shared" si="50"/>
        <v/>
      </c>
      <c r="Q181" s="73"/>
      <c r="R181" s="293"/>
      <c r="S181" s="75"/>
      <c r="T181" s="223"/>
      <c r="U181" s="145"/>
      <c r="V181" s="146"/>
      <c r="W181" s="146"/>
      <c r="X181" s="74"/>
      <c r="Y181" s="131"/>
      <c r="Z181" s="74"/>
      <c r="AA181" s="73" t="s">
        <v>122</v>
      </c>
      <c r="AB181" s="74"/>
      <c r="AC181" s="186"/>
      <c r="AD181" s="169"/>
      <c r="AE181" s="191"/>
      <c r="AF181" s="138"/>
      <c r="AG181" s="186"/>
      <c r="AH181" s="203"/>
      <c r="AI181" s="169"/>
      <c r="AJ181" s="211"/>
      <c r="AK181" s="212"/>
      <c r="AL181" s="172"/>
      <c r="AM181" s="196"/>
      <c r="AN181" s="179"/>
      <c r="AO181" s="206"/>
      <c r="AP181" s="74"/>
      <c r="AQ181" s="178"/>
      <c r="AR181" s="178"/>
      <c r="AS181" s="74"/>
      <c r="AT181" s="178"/>
      <c r="AU181" s="178"/>
      <c r="AV181" s="74"/>
      <c r="AW181" s="298"/>
    </row>
    <row r="182" spans="1:49" ht="14.25" customHeight="1" x14ac:dyDescent="0.2">
      <c r="A182" s="236"/>
      <c r="B182" s="209">
        <f t="shared" si="39"/>
        <v>9</v>
      </c>
      <c r="C182" s="154">
        <f>D181</f>
        <v>43162</v>
      </c>
      <c r="D182" s="239"/>
      <c r="E182" s="157" t="str">
        <f t="shared" si="51"/>
        <v>Matin</v>
      </c>
      <c r="F182" s="72"/>
      <c r="G182" s="84"/>
      <c r="H182" s="85"/>
      <c r="I182" s="84"/>
      <c r="J182" s="85"/>
      <c r="K182" s="84"/>
      <c r="L182" s="85"/>
      <c r="M182" s="84"/>
      <c r="N182" s="85"/>
      <c r="O182" s="308" t="str">
        <f t="shared" si="49"/>
        <v/>
      </c>
      <c r="P182" s="306" t="str">
        <f t="shared" si="50"/>
        <v/>
      </c>
      <c r="Q182" s="73"/>
      <c r="R182" s="293"/>
      <c r="S182" s="75"/>
      <c r="T182" s="223"/>
      <c r="U182" s="145"/>
      <c r="V182" s="146"/>
      <c r="W182" s="146"/>
      <c r="X182" s="74"/>
      <c r="Y182" s="131"/>
      <c r="Z182" s="74"/>
      <c r="AA182" s="73"/>
      <c r="AB182" s="74"/>
      <c r="AC182" s="186"/>
      <c r="AD182" s="169"/>
      <c r="AE182" s="191"/>
      <c r="AF182" s="138"/>
      <c r="AG182" s="186"/>
      <c r="AH182" s="203"/>
      <c r="AI182" s="169"/>
      <c r="AJ182" s="211"/>
      <c r="AK182" s="212"/>
      <c r="AL182" s="172"/>
      <c r="AM182" s="196"/>
      <c r="AN182" s="179"/>
      <c r="AO182" s="206"/>
      <c r="AP182" s="74"/>
      <c r="AQ182" s="178"/>
      <c r="AR182" s="178"/>
      <c r="AS182" s="74"/>
      <c r="AT182" s="178"/>
      <c r="AU182" s="178"/>
      <c r="AV182" s="74"/>
      <c r="AW182" s="298"/>
    </row>
    <row r="183" spans="1:49" ht="14.25" customHeight="1" thickBot="1" x14ac:dyDescent="0.25">
      <c r="A183" s="237"/>
      <c r="B183" s="209">
        <f t="shared" si="39"/>
        <v>9</v>
      </c>
      <c r="C183" s="154">
        <f>D181</f>
        <v>43162</v>
      </c>
      <c r="D183" s="242"/>
      <c r="E183" s="158" t="str">
        <f t="shared" si="51"/>
        <v>Après-midi</v>
      </c>
      <c r="F183" s="78"/>
      <c r="G183" s="79"/>
      <c r="H183" s="80"/>
      <c r="I183" s="79"/>
      <c r="J183" s="80"/>
      <c r="K183" s="79"/>
      <c r="L183" s="80"/>
      <c r="M183" s="79"/>
      <c r="N183" s="80"/>
      <c r="O183" s="309" t="str">
        <f t="shared" si="49"/>
        <v/>
      </c>
      <c r="P183" s="310" t="str">
        <f t="shared" si="50"/>
        <v/>
      </c>
      <c r="Q183" s="79"/>
      <c r="R183" s="295"/>
      <c r="S183" s="81"/>
      <c r="T183" s="225"/>
      <c r="U183" s="149"/>
      <c r="V183" s="150"/>
      <c r="W183" s="150"/>
      <c r="X183" s="80"/>
      <c r="Y183" s="133"/>
      <c r="Z183" s="80"/>
      <c r="AA183" s="79"/>
      <c r="AB183" s="80"/>
      <c r="AC183" s="187"/>
      <c r="AD183" s="170"/>
      <c r="AE183" s="192"/>
      <c r="AF183" s="139"/>
      <c r="AG183" s="187"/>
      <c r="AH183" s="204"/>
      <c r="AI183" s="170"/>
      <c r="AJ183" s="213"/>
      <c r="AK183" s="214"/>
      <c r="AL183" s="173"/>
      <c r="AM183" s="197"/>
      <c r="AN183" s="198"/>
      <c r="AO183" s="207"/>
      <c r="AP183" s="80"/>
      <c r="AQ183" s="180"/>
      <c r="AR183" s="180"/>
      <c r="AS183" s="80"/>
      <c r="AT183" s="180"/>
      <c r="AU183" s="180"/>
      <c r="AV183" s="80"/>
      <c r="AW183" s="299"/>
    </row>
    <row r="184" spans="1:49" ht="14.25" customHeight="1" thickBot="1" x14ac:dyDescent="0.25">
      <c r="A184" s="144"/>
      <c r="B184" s="209">
        <f t="shared" si="39"/>
        <v>0</v>
      </c>
      <c r="F184" s="119" t="s">
        <v>103</v>
      </c>
      <c r="G184" s="111">
        <f t="shared" ref="G184:N184" si="52">SUM(G166:G183)</f>
        <v>305</v>
      </c>
      <c r="H184" s="112">
        <f t="shared" si="52"/>
        <v>452.88</v>
      </c>
      <c r="I184" s="111">
        <f t="shared" si="52"/>
        <v>43</v>
      </c>
      <c r="J184" s="112">
        <f t="shared" si="52"/>
        <v>48.21</v>
      </c>
      <c r="K184" s="111">
        <f t="shared" si="52"/>
        <v>2</v>
      </c>
      <c r="L184" s="112">
        <f t="shared" si="52"/>
        <v>2.1</v>
      </c>
      <c r="M184" s="111">
        <f t="shared" si="52"/>
        <v>17</v>
      </c>
      <c r="N184" s="112">
        <f t="shared" si="52"/>
        <v>18.77</v>
      </c>
      <c r="O184" s="176">
        <f>SUM(G184,I184,K184,M184)</f>
        <v>367</v>
      </c>
      <c r="P184" s="314">
        <f>SUM(H184,J184,L184,N184)</f>
        <v>521.96</v>
      </c>
      <c r="Q184" s="111">
        <f t="shared" ref="Q184:R184" si="53">SUM(Q166:Q183)</f>
        <v>0</v>
      </c>
      <c r="R184" s="112">
        <f t="shared" si="53"/>
        <v>0</v>
      </c>
      <c r="S184" s="112">
        <f>SUM(S166:S183)</f>
        <v>0</v>
      </c>
      <c r="T184" s="221"/>
      <c r="W184" s="121" t="s">
        <v>104</v>
      </c>
      <c r="X184" s="152">
        <f>IFERROR(AVERAGE(X166:X183),0)</f>
        <v>9.3555555555555561</v>
      </c>
      <c r="Y184" s="123">
        <f>IFERROR(AVERAGE(Y166:Y183),"-")</f>
        <v>33.333333333333336</v>
      </c>
      <c r="Z184" s="122"/>
      <c r="AA184" s="121">
        <f>IFERROR(AVERAGE(AA166:AA183),0)</f>
        <v>1.5</v>
      </c>
      <c r="AB184" s="122"/>
      <c r="AC184" s="188" t="str">
        <f>IFERROR(AVERAGE(AC166:AC183),"-")</f>
        <v>-</v>
      </c>
      <c r="AD184" s="112"/>
      <c r="AE184" s="193">
        <f>IFERROR(AVERAGE(AE166:AE183),"-")</f>
        <v>12</v>
      </c>
      <c r="AF184" s="121"/>
      <c r="AG184" s="188">
        <f>IFERROR(AVERAGE(AG166:AG183),"-")</f>
        <v>11</v>
      </c>
      <c r="AH184" s="201">
        <f t="shared" ref="AH184" si="54">IFERROR(AVERAGE(AH166:AH183),0)</f>
        <v>7</v>
      </c>
      <c r="AI184" s="112"/>
      <c r="AJ184" s="210" t="str">
        <f>IFERROR(AVERAGE(AJ166:AJ183),"-")</f>
        <v>-</v>
      </c>
      <c r="AK184" s="215" t="str">
        <f>IFERROR(AVERAGE(AK166:AK183),"-")</f>
        <v>-</v>
      </c>
      <c r="AL184" s="174"/>
      <c r="AM184" s="181"/>
      <c r="AN184" s="181"/>
      <c r="AO184" s="181"/>
      <c r="AP184" s="110"/>
      <c r="AQ184" s="181"/>
      <c r="AR184" s="181"/>
      <c r="AS184" s="110"/>
      <c r="AT184" s="181"/>
      <c r="AU184" s="181"/>
      <c r="AV184" s="110"/>
      <c r="AW184" s="110"/>
    </row>
    <row r="185" spans="1:49" ht="14.25" customHeight="1" thickBot="1" x14ac:dyDescent="0.25">
      <c r="B185" s="209">
        <f t="shared" si="39"/>
        <v>0</v>
      </c>
      <c r="O185" s="315"/>
      <c r="P185" s="315"/>
      <c r="T185" s="222"/>
      <c r="AJ185" s="216"/>
      <c r="AK185" s="216"/>
    </row>
    <row r="186" spans="1:49" ht="14.25" customHeight="1" x14ac:dyDescent="0.2">
      <c r="A186" s="235">
        <f>A166+1</f>
        <v>10</v>
      </c>
      <c r="B186" s="209">
        <f t="shared" si="39"/>
        <v>10</v>
      </c>
      <c r="C186" s="154">
        <f>D186</f>
        <v>43164</v>
      </c>
      <c r="D186" s="238">
        <f>D181+2</f>
        <v>43164</v>
      </c>
      <c r="E186" s="151" t="s">
        <v>17</v>
      </c>
      <c r="F186" s="68"/>
      <c r="G186" s="69"/>
      <c r="H186" s="70"/>
      <c r="I186" s="69"/>
      <c r="J186" s="70"/>
      <c r="K186" s="69"/>
      <c r="L186" s="70"/>
      <c r="M186" s="69"/>
      <c r="N186" s="70"/>
      <c r="O186" s="303" t="str">
        <f>IF(G186+I186+K186+M186=0,"",G186+I186+K186+M186)</f>
        <v/>
      </c>
      <c r="P186" s="304" t="str">
        <f>IF(H186+J186+L186+N186=0,"",H186+J186+L186+N186)</f>
        <v/>
      </c>
      <c r="Q186" s="69"/>
      <c r="R186" s="292"/>
      <c r="S186" s="71"/>
      <c r="T186" s="226"/>
      <c r="U186" s="300"/>
      <c r="V186" s="301"/>
      <c r="W186" s="301"/>
      <c r="X186" s="70"/>
      <c r="Y186" s="130"/>
      <c r="Z186" s="70"/>
      <c r="AA186" s="69"/>
      <c r="AB186" s="70"/>
      <c r="AC186" s="190"/>
      <c r="AD186" s="171"/>
      <c r="AE186" s="194"/>
      <c r="AF186" s="141"/>
      <c r="AG186" s="190"/>
      <c r="AH186" s="205"/>
      <c r="AI186" s="171"/>
      <c r="AJ186" s="217"/>
      <c r="AK186" s="218"/>
      <c r="AL186" s="175"/>
      <c r="AM186" s="199"/>
      <c r="AN186" s="200"/>
      <c r="AO186" s="208"/>
      <c r="AP186" s="70"/>
      <c r="AQ186" s="183"/>
      <c r="AR186" s="183"/>
      <c r="AS186" s="70"/>
      <c r="AT186" s="183"/>
      <c r="AU186" s="183"/>
      <c r="AV186" s="70"/>
      <c r="AW186" s="302"/>
    </row>
    <row r="187" spans="1:49" ht="14.25" customHeight="1" x14ac:dyDescent="0.2">
      <c r="A187" s="236"/>
      <c r="B187" s="209">
        <f t="shared" si="39"/>
        <v>10</v>
      </c>
      <c r="C187" s="154">
        <f>D186</f>
        <v>43164</v>
      </c>
      <c r="D187" s="239"/>
      <c r="E187" s="156" t="s">
        <v>16</v>
      </c>
      <c r="F187" s="72" t="s">
        <v>91</v>
      </c>
      <c r="G187" s="84">
        <v>19</v>
      </c>
      <c r="H187" s="85">
        <v>34.71</v>
      </c>
      <c r="I187" s="84">
        <v>17</v>
      </c>
      <c r="J187" s="85">
        <v>22.63</v>
      </c>
      <c r="K187" s="84">
        <v>1</v>
      </c>
      <c r="L187" s="85">
        <v>0.3</v>
      </c>
      <c r="M187" s="84"/>
      <c r="N187" s="85"/>
      <c r="O187" s="305">
        <f t="shared" ref="O187:O203" si="55">IF(G187+I187+K187+M187=0,"",G187+I187+K187+M187)</f>
        <v>37</v>
      </c>
      <c r="P187" s="306">
        <f t="shared" ref="P187:P203" si="56">IF(H187+J187+L187+N187=0,"",H187+J187+L187+N187)</f>
        <v>57.64</v>
      </c>
      <c r="Q187" s="73"/>
      <c r="R187" s="293"/>
      <c r="S187" s="75"/>
      <c r="T187" s="223"/>
      <c r="U187" s="145"/>
      <c r="V187" s="146"/>
      <c r="W187" s="146"/>
      <c r="X187" s="74">
        <v>9.8000000000000007</v>
      </c>
      <c r="Y187" s="131">
        <v>32</v>
      </c>
      <c r="Z187" s="74" t="s">
        <v>71</v>
      </c>
      <c r="AA187" s="73">
        <v>1.5</v>
      </c>
      <c r="AB187" s="74"/>
      <c r="AC187" s="186"/>
      <c r="AD187" s="169"/>
      <c r="AE187" s="191"/>
      <c r="AF187" s="138"/>
      <c r="AG187" s="186">
        <v>11</v>
      </c>
      <c r="AH187" s="203">
        <v>7</v>
      </c>
      <c r="AI187" s="169"/>
      <c r="AJ187" s="211"/>
      <c r="AK187" s="212"/>
      <c r="AL187" s="172"/>
      <c r="AM187" s="196"/>
      <c r="AN187" s="179"/>
      <c r="AO187" s="206"/>
      <c r="AP187" s="74"/>
      <c r="AQ187" s="178"/>
      <c r="AR187" s="178"/>
      <c r="AS187" s="74"/>
      <c r="AT187" s="178" t="s">
        <v>128</v>
      </c>
      <c r="AU187" s="178" t="s">
        <v>129</v>
      </c>
      <c r="AV187" s="74" t="s">
        <v>105</v>
      </c>
      <c r="AW187" s="298"/>
    </row>
    <row r="188" spans="1:49" ht="14.25" customHeight="1" x14ac:dyDescent="0.2">
      <c r="A188" s="236"/>
      <c r="B188" s="209">
        <f t="shared" si="39"/>
        <v>10</v>
      </c>
      <c r="C188" s="154">
        <f>D186</f>
        <v>43164</v>
      </c>
      <c r="D188" s="240"/>
      <c r="E188" s="156" t="s">
        <v>18</v>
      </c>
      <c r="F188" s="76"/>
      <c r="G188" s="73">
        <v>33</v>
      </c>
      <c r="H188" s="74">
        <v>45.09</v>
      </c>
      <c r="I188" s="73"/>
      <c r="J188" s="74"/>
      <c r="K188" s="73"/>
      <c r="L188" s="74"/>
      <c r="M188" s="73">
        <v>2</v>
      </c>
      <c r="N188" s="74">
        <v>1.06</v>
      </c>
      <c r="O188" s="307">
        <f t="shared" si="55"/>
        <v>35</v>
      </c>
      <c r="P188" s="306">
        <f t="shared" si="56"/>
        <v>46.150000000000006</v>
      </c>
      <c r="Q188" s="73"/>
      <c r="R188" s="293"/>
      <c r="S188" s="75"/>
      <c r="T188" s="223"/>
      <c r="U188" s="145" t="s">
        <v>105</v>
      </c>
      <c r="V188" s="146" t="s">
        <v>105</v>
      </c>
      <c r="W188" s="146" t="s">
        <v>105</v>
      </c>
      <c r="X188" s="74">
        <v>9.1999999999999993</v>
      </c>
      <c r="Y188" s="131">
        <v>34</v>
      </c>
      <c r="Z188" s="74" t="s">
        <v>71</v>
      </c>
      <c r="AA188" s="73">
        <v>1.5</v>
      </c>
      <c r="AB188" s="74"/>
      <c r="AC188" s="186"/>
      <c r="AD188" s="169"/>
      <c r="AE188" s="191"/>
      <c r="AF188" s="138"/>
      <c r="AG188" s="186">
        <v>11</v>
      </c>
      <c r="AH188" s="203">
        <v>7</v>
      </c>
      <c r="AI188" s="169"/>
      <c r="AJ188" s="211"/>
      <c r="AK188" s="212"/>
      <c r="AL188" s="172"/>
      <c r="AM188" s="196"/>
      <c r="AN188" s="179"/>
      <c r="AO188" s="206"/>
      <c r="AP188" s="74"/>
      <c r="AQ188" s="178"/>
      <c r="AR188" s="178"/>
      <c r="AS188" s="74"/>
      <c r="AT188" s="178"/>
      <c r="AU188" s="178"/>
      <c r="AV188" s="74"/>
      <c r="AW188" s="298"/>
    </row>
    <row r="189" spans="1:49" ht="14.25" customHeight="1" x14ac:dyDescent="0.2">
      <c r="A189" s="236"/>
      <c r="B189" s="209">
        <f t="shared" si="39"/>
        <v>10</v>
      </c>
      <c r="C189" s="154">
        <f>D189</f>
        <v>43165</v>
      </c>
      <c r="D189" s="241">
        <f>D186+1</f>
        <v>43165</v>
      </c>
      <c r="E189" s="157" t="str">
        <f>$E$6</f>
        <v>Nuit</v>
      </c>
      <c r="F189" s="77"/>
      <c r="G189" s="86"/>
      <c r="H189" s="87"/>
      <c r="I189" s="86"/>
      <c r="J189" s="87"/>
      <c r="K189" s="86"/>
      <c r="L189" s="87"/>
      <c r="M189" s="86"/>
      <c r="N189" s="87"/>
      <c r="O189" s="308" t="str">
        <f t="shared" si="55"/>
        <v/>
      </c>
      <c r="P189" s="306" t="str">
        <f t="shared" si="56"/>
        <v/>
      </c>
      <c r="Q189" s="73"/>
      <c r="R189" s="293"/>
      <c r="S189" s="75"/>
      <c r="T189" s="223"/>
      <c r="U189" s="145"/>
      <c r="V189" s="146"/>
      <c r="W189" s="146"/>
      <c r="X189" s="74"/>
      <c r="Y189" s="131"/>
      <c r="Z189" s="74"/>
      <c r="AA189" s="73"/>
      <c r="AB189" s="74"/>
      <c r="AC189" s="186"/>
      <c r="AD189" s="169"/>
      <c r="AE189" s="191"/>
      <c r="AF189" s="138"/>
      <c r="AG189" s="186"/>
      <c r="AH189" s="203"/>
      <c r="AI189" s="169"/>
      <c r="AJ189" s="211"/>
      <c r="AK189" s="212"/>
      <c r="AL189" s="172"/>
      <c r="AM189" s="196"/>
      <c r="AN189" s="179"/>
      <c r="AO189" s="206"/>
      <c r="AP189" s="74"/>
      <c r="AQ189" s="178"/>
      <c r="AR189" s="178"/>
      <c r="AS189" s="74"/>
      <c r="AT189" s="178"/>
      <c r="AU189" s="178"/>
      <c r="AV189" s="74"/>
      <c r="AW189" s="298"/>
    </row>
    <row r="190" spans="1:49" ht="14.25" customHeight="1" x14ac:dyDescent="0.2">
      <c r="A190" s="236"/>
      <c r="B190" s="209">
        <f t="shared" si="39"/>
        <v>10</v>
      </c>
      <c r="C190" s="154">
        <f>D189</f>
        <v>43165</v>
      </c>
      <c r="D190" s="239"/>
      <c r="E190" s="157" t="str">
        <f>$E$7</f>
        <v>Matin</v>
      </c>
      <c r="F190" s="76" t="s">
        <v>91</v>
      </c>
      <c r="G190" s="73">
        <v>60</v>
      </c>
      <c r="H190" s="74">
        <v>96.85</v>
      </c>
      <c r="I190" s="73">
        <v>7</v>
      </c>
      <c r="J190" s="74">
        <v>10.39</v>
      </c>
      <c r="K190" s="73"/>
      <c r="L190" s="74"/>
      <c r="M190" s="73"/>
      <c r="N190" s="74"/>
      <c r="O190" s="308">
        <f t="shared" si="55"/>
        <v>67</v>
      </c>
      <c r="P190" s="306">
        <f t="shared" si="56"/>
        <v>107.24</v>
      </c>
      <c r="Q190" s="73"/>
      <c r="R190" s="293"/>
      <c r="S190" s="75"/>
      <c r="T190" s="223"/>
      <c r="U190" s="145"/>
      <c r="V190" s="146"/>
      <c r="W190" s="146"/>
      <c r="X190" s="74">
        <v>8.8000000000000007</v>
      </c>
      <c r="Y190" s="131">
        <v>32</v>
      </c>
      <c r="Z190" s="74" t="s">
        <v>71</v>
      </c>
      <c r="AA190" s="73">
        <v>1.5</v>
      </c>
      <c r="AB190" s="74"/>
      <c r="AC190" s="186"/>
      <c r="AD190" s="169"/>
      <c r="AE190" s="191"/>
      <c r="AF190" s="138"/>
      <c r="AG190" s="186">
        <v>11</v>
      </c>
      <c r="AH190" s="203">
        <v>7</v>
      </c>
      <c r="AI190" s="169"/>
      <c r="AJ190" s="211"/>
      <c r="AK190" s="212"/>
      <c r="AL190" s="172"/>
      <c r="AM190" s="196"/>
      <c r="AN190" s="179"/>
      <c r="AO190" s="206"/>
      <c r="AP190" s="74"/>
      <c r="AQ190" s="178"/>
      <c r="AR190" s="178"/>
      <c r="AS190" s="74"/>
      <c r="AT190" s="178"/>
      <c r="AU190" s="178"/>
      <c r="AV190" s="74"/>
      <c r="AW190" s="298"/>
    </row>
    <row r="191" spans="1:49" ht="14.25" customHeight="1" x14ac:dyDescent="0.2">
      <c r="A191" s="236"/>
      <c r="B191" s="209">
        <f t="shared" si="39"/>
        <v>10</v>
      </c>
      <c r="C191" s="154">
        <f>D189</f>
        <v>43165</v>
      </c>
      <c r="D191" s="240"/>
      <c r="E191" s="157" t="str">
        <f>$E$8</f>
        <v>Après-midi</v>
      </c>
      <c r="F191" s="76"/>
      <c r="G191" s="73">
        <v>44</v>
      </c>
      <c r="H191" s="74">
        <v>43.9</v>
      </c>
      <c r="I191" s="73">
        <v>8</v>
      </c>
      <c r="J191" s="74">
        <v>5.72</v>
      </c>
      <c r="K191" s="73"/>
      <c r="L191" s="74"/>
      <c r="M191" s="73"/>
      <c r="N191" s="74"/>
      <c r="O191" s="308">
        <f t="shared" si="55"/>
        <v>52</v>
      </c>
      <c r="P191" s="306">
        <f t="shared" si="56"/>
        <v>49.62</v>
      </c>
      <c r="Q191" s="73"/>
      <c r="R191" s="293"/>
      <c r="S191" s="75"/>
      <c r="T191" s="223"/>
      <c r="U191" s="145" t="s">
        <v>105</v>
      </c>
      <c r="V191" s="146" t="s">
        <v>105</v>
      </c>
      <c r="W191" s="146" t="s">
        <v>105</v>
      </c>
      <c r="X191" s="74">
        <v>8.4</v>
      </c>
      <c r="Y191" s="131">
        <v>38</v>
      </c>
      <c r="Z191" s="74" t="s">
        <v>71</v>
      </c>
      <c r="AA191" s="73">
        <v>1.5</v>
      </c>
      <c r="AB191" s="74"/>
      <c r="AC191" s="186"/>
      <c r="AD191" s="169"/>
      <c r="AE191" s="191"/>
      <c r="AF191" s="138"/>
      <c r="AG191" s="186">
        <v>11</v>
      </c>
      <c r="AH191" s="203">
        <v>7</v>
      </c>
      <c r="AI191" s="169"/>
      <c r="AJ191" s="211"/>
      <c r="AK191" s="212"/>
      <c r="AL191" s="172"/>
      <c r="AM191" s="196"/>
      <c r="AN191" s="179"/>
      <c r="AO191" s="206"/>
      <c r="AP191" s="74"/>
      <c r="AQ191" s="178"/>
      <c r="AR191" s="178"/>
      <c r="AS191" s="74"/>
      <c r="AT191" s="178"/>
      <c r="AU191" s="178"/>
      <c r="AV191" s="74"/>
      <c r="AW191" s="298"/>
    </row>
    <row r="192" spans="1:49" ht="14.25" customHeight="1" x14ac:dyDescent="0.2">
      <c r="A192" s="236"/>
      <c r="B192" s="209">
        <f t="shared" si="39"/>
        <v>10</v>
      </c>
      <c r="C192" s="154">
        <f>D192</f>
        <v>43166</v>
      </c>
      <c r="D192" s="241">
        <f>D189+1</f>
        <v>43166</v>
      </c>
      <c r="E192" s="157" t="str">
        <f t="shared" ref="E192:E203" si="57">E189</f>
        <v>Nuit</v>
      </c>
      <c r="F192" s="76"/>
      <c r="G192" s="73"/>
      <c r="H192" s="74"/>
      <c r="I192" s="73"/>
      <c r="J192" s="74"/>
      <c r="K192" s="73"/>
      <c r="L192" s="74"/>
      <c r="M192" s="73"/>
      <c r="N192" s="74"/>
      <c r="O192" s="308" t="str">
        <f t="shared" si="55"/>
        <v/>
      </c>
      <c r="P192" s="306" t="str">
        <f t="shared" si="56"/>
        <v/>
      </c>
      <c r="Q192" s="73"/>
      <c r="R192" s="293"/>
      <c r="S192" s="75"/>
      <c r="T192" s="223"/>
      <c r="U192" s="145"/>
      <c r="V192" s="146"/>
      <c r="W192" s="146"/>
      <c r="X192" s="74"/>
      <c r="Y192" s="131"/>
      <c r="Z192" s="74"/>
      <c r="AA192" s="73"/>
      <c r="AB192" s="74"/>
      <c r="AC192" s="186"/>
      <c r="AD192" s="169"/>
      <c r="AE192" s="191"/>
      <c r="AF192" s="138"/>
      <c r="AG192" s="186"/>
      <c r="AH192" s="203"/>
      <c r="AI192" s="169"/>
      <c r="AJ192" s="211"/>
      <c r="AK192" s="212"/>
      <c r="AL192" s="172"/>
      <c r="AM192" s="196"/>
      <c r="AN192" s="179"/>
      <c r="AO192" s="206"/>
      <c r="AP192" s="74"/>
      <c r="AQ192" s="178"/>
      <c r="AR192" s="178"/>
      <c r="AS192" s="74"/>
      <c r="AT192" s="178"/>
      <c r="AU192" s="178"/>
      <c r="AV192" s="74"/>
      <c r="AW192" s="298"/>
    </row>
    <row r="193" spans="1:49" ht="14.25" customHeight="1" x14ac:dyDescent="0.2">
      <c r="A193" s="236"/>
      <c r="B193" s="209">
        <f t="shared" si="39"/>
        <v>10</v>
      </c>
      <c r="C193" s="154">
        <f>D192</f>
        <v>43166</v>
      </c>
      <c r="D193" s="239"/>
      <c r="E193" s="157" t="str">
        <f t="shared" si="57"/>
        <v>Matin</v>
      </c>
      <c r="F193" s="76" t="s">
        <v>91</v>
      </c>
      <c r="G193" s="73">
        <v>6</v>
      </c>
      <c r="H193" s="74">
        <v>2.77</v>
      </c>
      <c r="I193" s="73">
        <v>1</v>
      </c>
      <c r="J193" s="74">
        <v>0.3</v>
      </c>
      <c r="K193" s="73"/>
      <c r="L193" s="74"/>
      <c r="M193" s="73">
        <v>2</v>
      </c>
      <c r="N193" s="74">
        <v>2</v>
      </c>
      <c r="O193" s="308">
        <f t="shared" si="55"/>
        <v>9</v>
      </c>
      <c r="P193" s="306">
        <f t="shared" si="56"/>
        <v>5.07</v>
      </c>
      <c r="Q193" s="73"/>
      <c r="R193" s="293"/>
      <c r="S193" s="75"/>
      <c r="T193" s="223"/>
      <c r="U193" s="145"/>
      <c r="V193" s="146"/>
      <c r="W193" s="146"/>
      <c r="X193" s="74">
        <v>8</v>
      </c>
      <c r="Y193" s="131">
        <v>35</v>
      </c>
      <c r="Z193" s="74" t="s">
        <v>71</v>
      </c>
      <c r="AA193" s="73">
        <v>1.5</v>
      </c>
      <c r="AB193" s="74" t="s">
        <v>105</v>
      </c>
      <c r="AC193" s="186"/>
      <c r="AD193" s="169"/>
      <c r="AE193" s="191"/>
      <c r="AF193" s="138"/>
      <c r="AG193" s="186">
        <v>11</v>
      </c>
      <c r="AH193" s="203">
        <v>7</v>
      </c>
      <c r="AI193" s="169"/>
      <c r="AJ193" s="211"/>
      <c r="AK193" s="212"/>
      <c r="AL193" s="172"/>
      <c r="AM193" s="196"/>
      <c r="AN193" s="179"/>
      <c r="AO193" s="206"/>
      <c r="AP193" s="74"/>
      <c r="AQ193" s="178"/>
      <c r="AR193" s="178"/>
      <c r="AS193" s="74"/>
      <c r="AT193" s="178"/>
      <c r="AU193" s="178"/>
      <c r="AV193" s="74"/>
      <c r="AW193" s="298"/>
    </row>
    <row r="194" spans="1:49" ht="14.25" customHeight="1" x14ac:dyDescent="0.2">
      <c r="A194" s="236"/>
      <c r="B194" s="209">
        <f t="shared" si="39"/>
        <v>10</v>
      </c>
      <c r="C194" s="154">
        <f>D192</f>
        <v>43166</v>
      </c>
      <c r="D194" s="240"/>
      <c r="E194" s="157" t="str">
        <f t="shared" si="57"/>
        <v>Après-midi</v>
      </c>
      <c r="F194" s="76"/>
      <c r="G194" s="73">
        <v>2</v>
      </c>
      <c r="H194" s="74">
        <v>0.6</v>
      </c>
      <c r="I194" s="73"/>
      <c r="J194" s="74"/>
      <c r="K194" s="73"/>
      <c r="L194" s="74"/>
      <c r="M194" s="73"/>
      <c r="N194" s="74"/>
      <c r="O194" s="308">
        <f t="shared" si="55"/>
        <v>2</v>
      </c>
      <c r="P194" s="306">
        <f t="shared" si="56"/>
        <v>0.6</v>
      </c>
      <c r="Q194" s="73"/>
      <c r="R194" s="293"/>
      <c r="S194" s="75"/>
      <c r="T194" s="223"/>
      <c r="U194" s="145" t="s">
        <v>105</v>
      </c>
      <c r="V194" s="146" t="s">
        <v>105</v>
      </c>
      <c r="W194" s="146" t="s">
        <v>105</v>
      </c>
      <c r="X194" s="74"/>
      <c r="Y194" s="131"/>
      <c r="Z194" s="74"/>
      <c r="AA194" s="73"/>
      <c r="AB194" s="74"/>
      <c r="AC194" s="186"/>
      <c r="AD194" s="169"/>
      <c r="AE194" s="191"/>
      <c r="AF194" s="138"/>
      <c r="AG194" s="186"/>
      <c r="AH194" s="203"/>
      <c r="AI194" s="169"/>
      <c r="AJ194" s="211"/>
      <c r="AK194" s="212"/>
      <c r="AL194" s="172"/>
      <c r="AM194" s="196"/>
      <c r="AN194" s="179"/>
      <c r="AO194" s="206"/>
      <c r="AP194" s="74"/>
      <c r="AQ194" s="178"/>
      <c r="AR194" s="178"/>
      <c r="AS194" s="74"/>
      <c r="AT194" s="178"/>
      <c r="AU194" s="178"/>
      <c r="AV194" s="74"/>
      <c r="AW194" s="298"/>
    </row>
    <row r="195" spans="1:49" ht="14.25" customHeight="1" x14ac:dyDescent="0.2">
      <c r="A195" s="236"/>
      <c r="B195" s="209">
        <f t="shared" si="39"/>
        <v>10</v>
      </c>
      <c r="C195" s="154">
        <f>D195</f>
        <v>43167</v>
      </c>
      <c r="D195" s="241">
        <f>D192+1</f>
        <v>43167</v>
      </c>
      <c r="E195" s="157" t="str">
        <f t="shared" si="57"/>
        <v>Nuit</v>
      </c>
      <c r="F195" s="76"/>
      <c r="G195" s="73"/>
      <c r="H195" s="74"/>
      <c r="I195" s="73"/>
      <c r="J195" s="74"/>
      <c r="K195" s="73"/>
      <c r="L195" s="74"/>
      <c r="M195" s="73"/>
      <c r="N195" s="74"/>
      <c r="O195" s="308" t="str">
        <f t="shared" si="55"/>
        <v/>
      </c>
      <c r="P195" s="306" t="str">
        <f t="shared" si="56"/>
        <v/>
      </c>
      <c r="Q195" s="73"/>
      <c r="R195" s="293"/>
      <c r="S195" s="75"/>
      <c r="T195" s="223"/>
      <c r="U195" s="145"/>
      <c r="V195" s="146"/>
      <c r="W195" s="146"/>
      <c r="X195" s="74"/>
      <c r="Y195" s="131"/>
      <c r="Z195" s="74"/>
      <c r="AA195" s="73"/>
      <c r="AB195" s="74"/>
      <c r="AC195" s="186"/>
      <c r="AD195" s="169"/>
      <c r="AE195" s="191"/>
      <c r="AF195" s="138"/>
      <c r="AG195" s="186"/>
      <c r="AH195" s="203"/>
      <c r="AI195" s="169"/>
      <c r="AJ195" s="211"/>
      <c r="AK195" s="212"/>
      <c r="AL195" s="172"/>
      <c r="AM195" s="196"/>
      <c r="AN195" s="179"/>
      <c r="AO195" s="206"/>
      <c r="AP195" s="74"/>
      <c r="AQ195" s="178"/>
      <c r="AR195" s="178"/>
      <c r="AS195" s="74"/>
      <c r="AT195" s="178"/>
      <c r="AU195" s="178"/>
      <c r="AV195" s="74"/>
      <c r="AW195" s="298"/>
    </row>
    <row r="196" spans="1:49" ht="14.25" customHeight="1" x14ac:dyDescent="0.2">
      <c r="A196" s="236"/>
      <c r="B196" s="209">
        <f t="shared" si="39"/>
        <v>10</v>
      </c>
      <c r="C196" s="154">
        <f>D195</f>
        <v>43167</v>
      </c>
      <c r="D196" s="239"/>
      <c r="E196" s="157" t="str">
        <f t="shared" si="57"/>
        <v>Matin</v>
      </c>
      <c r="F196" s="76" t="s">
        <v>91</v>
      </c>
      <c r="G196" s="73">
        <v>2</v>
      </c>
      <c r="H196" s="74">
        <v>1.5</v>
      </c>
      <c r="I196" s="73"/>
      <c r="J196" s="74"/>
      <c r="K196" s="73"/>
      <c r="L196" s="74"/>
      <c r="M196" s="73"/>
      <c r="N196" s="74"/>
      <c r="O196" s="308">
        <f t="shared" si="55"/>
        <v>2</v>
      </c>
      <c r="P196" s="306">
        <f t="shared" si="56"/>
        <v>1.5</v>
      </c>
      <c r="Q196" s="73"/>
      <c r="R196" s="293"/>
      <c r="S196" s="75"/>
      <c r="T196" s="223"/>
      <c r="U196" s="145"/>
      <c r="V196" s="146"/>
      <c r="W196" s="146"/>
      <c r="X196" s="74">
        <v>8.1999999999999993</v>
      </c>
      <c r="Y196" s="131">
        <v>38</v>
      </c>
      <c r="Z196" s="74" t="s">
        <v>71</v>
      </c>
      <c r="AA196" s="73">
        <v>1.5</v>
      </c>
      <c r="AB196" s="74"/>
      <c r="AC196" s="186"/>
      <c r="AD196" s="169"/>
      <c r="AE196" s="191"/>
      <c r="AF196" s="138"/>
      <c r="AG196" s="186">
        <v>11</v>
      </c>
      <c r="AH196" s="203">
        <v>7</v>
      </c>
      <c r="AI196" s="169"/>
      <c r="AJ196" s="211"/>
      <c r="AK196" s="212"/>
      <c r="AL196" s="172"/>
      <c r="AM196" s="196"/>
      <c r="AN196" s="179"/>
      <c r="AO196" s="206"/>
      <c r="AP196" s="74"/>
      <c r="AQ196" s="178"/>
      <c r="AR196" s="178"/>
      <c r="AS196" s="74"/>
      <c r="AT196" s="178"/>
      <c r="AU196" s="178"/>
      <c r="AV196" s="74"/>
      <c r="AW196" s="298"/>
    </row>
    <row r="197" spans="1:49" ht="14.25" customHeight="1" x14ac:dyDescent="0.2">
      <c r="A197" s="236"/>
      <c r="B197" s="209">
        <f t="shared" si="39"/>
        <v>10</v>
      </c>
      <c r="C197" s="154">
        <f>D195</f>
        <v>43167</v>
      </c>
      <c r="D197" s="240"/>
      <c r="E197" s="157" t="str">
        <f t="shared" si="57"/>
        <v>Après-midi</v>
      </c>
      <c r="F197" s="76"/>
      <c r="G197" s="73">
        <v>19</v>
      </c>
      <c r="H197" s="74">
        <v>27.85</v>
      </c>
      <c r="I197" s="73">
        <v>1</v>
      </c>
      <c r="J197" s="74">
        <v>1.34</v>
      </c>
      <c r="K197" s="73"/>
      <c r="L197" s="74"/>
      <c r="M197" s="73"/>
      <c r="N197" s="74"/>
      <c r="O197" s="308">
        <f t="shared" si="55"/>
        <v>20</v>
      </c>
      <c r="P197" s="306">
        <f t="shared" si="56"/>
        <v>29.19</v>
      </c>
      <c r="Q197" s="73"/>
      <c r="R197" s="293"/>
      <c r="S197" s="75"/>
      <c r="T197" s="223"/>
      <c r="U197" s="145" t="s">
        <v>105</v>
      </c>
      <c r="V197" s="146" t="s">
        <v>105</v>
      </c>
      <c r="W197" s="146" t="s">
        <v>105</v>
      </c>
      <c r="X197" s="74">
        <v>8.9</v>
      </c>
      <c r="Y197" s="131">
        <v>32</v>
      </c>
      <c r="Z197" s="74" t="s">
        <v>71</v>
      </c>
      <c r="AA197" s="73">
        <v>1.5</v>
      </c>
      <c r="AB197" s="74"/>
      <c r="AC197" s="186"/>
      <c r="AD197" s="169"/>
      <c r="AE197" s="191"/>
      <c r="AF197" s="138"/>
      <c r="AG197" s="186">
        <v>11</v>
      </c>
      <c r="AH197" s="203">
        <v>7</v>
      </c>
      <c r="AI197" s="169"/>
      <c r="AJ197" s="220"/>
      <c r="AK197" s="212"/>
      <c r="AL197" s="172"/>
      <c r="AM197" s="196"/>
      <c r="AN197" s="179"/>
      <c r="AO197" s="206"/>
      <c r="AP197" s="74"/>
      <c r="AQ197" s="178"/>
      <c r="AR197" s="178"/>
      <c r="AS197" s="74"/>
      <c r="AT197" s="178"/>
      <c r="AU197" s="178"/>
      <c r="AV197" s="74"/>
      <c r="AW197" s="298"/>
    </row>
    <row r="198" spans="1:49" ht="14.25" customHeight="1" x14ac:dyDescent="0.2">
      <c r="A198" s="236"/>
      <c r="B198" s="209">
        <f t="shared" si="39"/>
        <v>10</v>
      </c>
      <c r="C198" s="154">
        <f>D198</f>
        <v>43168</v>
      </c>
      <c r="D198" s="241">
        <f>D195+1</f>
        <v>43168</v>
      </c>
      <c r="E198" s="157" t="str">
        <f t="shared" si="57"/>
        <v>Nuit</v>
      </c>
      <c r="F198" s="76"/>
      <c r="G198" s="73"/>
      <c r="H198" s="74"/>
      <c r="I198" s="73"/>
      <c r="J198" s="74"/>
      <c r="K198" s="73"/>
      <c r="L198" s="74"/>
      <c r="M198" s="73"/>
      <c r="N198" s="74"/>
      <c r="O198" s="308" t="str">
        <f t="shared" si="55"/>
        <v/>
      </c>
      <c r="P198" s="306" t="str">
        <f t="shared" si="56"/>
        <v/>
      </c>
      <c r="Q198" s="73"/>
      <c r="R198" s="293"/>
      <c r="S198" s="75"/>
      <c r="T198" s="223"/>
      <c r="U198" s="145"/>
      <c r="V198" s="146"/>
      <c r="W198" s="146"/>
      <c r="X198" s="74"/>
      <c r="Y198" s="131"/>
      <c r="Z198" s="74"/>
      <c r="AA198" s="73"/>
      <c r="AB198" s="74"/>
      <c r="AC198" s="186"/>
      <c r="AD198" s="169"/>
      <c r="AE198" s="191"/>
      <c r="AF198" s="138"/>
      <c r="AG198" s="186"/>
      <c r="AH198" s="203"/>
      <c r="AI198" s="169"/>
      <c r="AJ198" s="211"/>
      <c r="AK198" s="219"/>
      <c r="AL198" s="172"/>
      <c r="AM198" s="196"/>
      <c r="AN198" s="179"/>
      <c r="AO198" s="206"/>
      <c r="AP198" s="74"/>
      <c r="AQ198" s="178"/>
      <c r="AR198" s="178"/>
      <c r="AS198" s="74"/>
      <c r="AT198" s="178"/>
      <c r="AU198" s="178"/>
      <c r="AV198" s="74"/>
      <c r="AW198" s="298"/>
    </row>
    <row r="199" spans="1:49" ht="14.25" customHeight="1" x14ac:dyDescent="0.2">
      <c r="A199" s="236"/>
      <c r="B199" s="209">
        <f t="shared" ref="B199:B262" si="58">WEEKNUM(C199)</f>
        <v>10</v>
      </c>
      <c r="C199" s="154">
        <f>D198</f>
        <v>43168</v>
      </c>
      <c r="D199" s="239"/>
      <c r="E199" s="157" t="str">
        <f t="shared" si="57"/>
        <v>Matin</v>
      </c>
      <c r="F199" s="76" t="s">
        <v>91</v>
      </c>
      <c r="G199" s="73">
        <v>34</v>
      </c>
      <c r="H199" s="74">
        <v>55.33</v>
      </c>
      <c r="I199" s="73">
        <v>6</v>
      </c>
      <c r="J199" s="74">
        <v>8.2100000000000009</v>
      </c>
      <c r="K199" s="73"/>
      <c r="L199" s="74"/>
      <c r="M199" s="73"/>
      <c r="N199" s="74"/>
      <c r="O199" s="308">
        <f t="shared" si="55"/>
        <v>40</v>
      </c>
      <c r="P199" s="306">
        <f t="shared" si="56"/>
        <v>63.54</v>
      </c>
      <c r="Q199" s="73"/>
      <c r="R199" s="294"/>
      <c r="S199" s="88"/>
      <c r="T199" s="224"/>
      <c r="U199" s="147"/>
      <c r="V199" s="148"/>
      <c r="W199" s="148"/>
      <c r="X199" s="128">
        <v>8.1999999999999993</v>
      </c>
      <c r="Y199" s="132">
        <v>32</v>
      </c>
      <c r="Z199" s="128" t="s">
        <v>71</v>
      </c>
      <c r="AA199" s="126">
        <v>1.5</v>
      </c>
      <c r="AB199" s="128"/>
      <c r="AC199" s="186"/>
      <c r="AD199" s="169"/>
      <c r="AE199" s="191"/>
      <c r="AF199" s="138"/>
      <c r="AG199" s="186">
        <v>11</v>
      </c>
      <c r="AH199" s="203">
        <v>7</v>
      </c>
      <c r="AI199" s="169" t="s">
        <v>105</v>
      </c>
      <c r="AJ199" s="220"/>
      <c r="AK199" s="219"/>
      <c r="AL199" s="172"/>
      <c r="AM199" s="196"/>
      <c r="AN199" s="179"/>
      <c r="AO199" s="206">
        <v>1134427</v>
      </c>
      <c r="AP199" s="74" t="s">
        <v>105</v>
      </c>
      <c r="AQ199" s="178"/>
      <c r="AR199" s="178"/>
      <c r="AS199" s="74"/>
      <c r="AT199" s="178"/>
      <c r="AU199" s="178"/>
      <c r="AV199" s="74"/>
      <c r="AW199" s="298"/>
    </row>
    <row r="200" spans="1:49" ht="14.25" customHeight="1" x14ac:dyDescent="0.2">
      <c r="A200" s="236"/>
      <c r="B200" s="209">
        <f t="shared" si="58"/>
        <v>10</v>
      </c>
      <c r="C200" s="154">
        <f>D198</f>
        <v>43168</v>
      </c>
      <c r="D200" s="240"/>
      <c r="E200" s="157" t="str">
        <f t="shared" si="57"/>
        <v>Après-midi</v>
      </c>
      <c r="F200" s="76"/>
      <c r="G200" s="73">
        <v>57</v>
      </c>
      <c r="H200" s="74">
        <v>79.17</v>
      </c>
      <c r="I200" s="73">
        <v>7</v>
      </c>
      <c r="J200" s="74">
        <v>3.01</v>
      </c>
      <c r="K200" s="73"/>
      <c r="L200" s="74"/>
      <c r="M200" s="73"/>
      <c r="N200" s="74"/>
      <c r="O200" s="308">
        <f t="shared" si="55"/>
        <v>64</v>
      </c>
      <c r="P200" s="306">
        <f t="shared" si="56"/>
        <v>82.18</v>
      </c>
      <c r="Q200" s="73"/>
      <c r="R200" s="293"/>
      <c r="S200" s="75"/>
      <c r="T200" s="223"/>
      <c r="U200" s="145" t="s">
        <v>105</v>
      </c>
      <c r="V200" s="146" t="s">
        <v>105</v>
      </c>
      <c r="W200" s="146" t="s">
        <v>105</v>
      </c>
      <c r="X200" s="74">
        <v>9.1999999999999993</v>
      </c>
      <c r="Y200" s="131">
        <v>32</v>
      </c>
      <c r="Z200" s="74" t="s">
        <v>71</v>
      </c>
      <c r="AA200" s="73">
        <v>1.5</v>
      </c>
      <c r="AB200" s="74"/>
      <c r="AC200" s="186"/>
      <c r="AD200" s="169"/>
      <c r="AE200" s="191"/>
      <c r="AF200" s="138"/>
      <c r="AG200" s="186">
        <v>11</v>
      </c>
      <c r="AH200" s="203">
        <v>7</v>
      </c>
      <c r="AI200" s="169"/>
      <c r="AJ200" s="211"/>
      <c r="AK200" s="212"/>
      <c r="AL200" s="172"/>
      <c r="AM200" s="196"/>
      <c r="AN200" s="179"/>
      <c r="AO200" s="206"/>
      <c r="AP200" s="74"/>
      <c r="AQ200" s="178"/>
      <c r="AR200" s="178"/>
      <c r="AS200" s="74"/>
      <c r="AT200" s="178"/>
      <c r="AU200" s="178"/>
      <c r="AV200" s="74"/>
      <c r="AW200" s="298"/>
    </row>
    <row r="201" spans="1:49" ht="14.25" customHeight="1" x14ac:dyDescent="0.2">
      <c r="A201" s="236"/>
      <c r="B201" s="209">
        <f t="shared" si="58"/>
        <v>10</v>
      </c>
      <c r="C201" s="154">
        <f>D201</f>
        <v>43169</v>
      </c>
      <c r="D201" s="241">
        <f>D198+1</f>
        <v>43169</v>
      </c>
      <c r="E201" s="157" t="str">
        <f t="shared" si="57"/>
        <v>Nuit</v>
      </c>
      <c r="F201" s="76"/>
      <c r="G201" s="73"/>
      <c r="H201" s="74"/>
      <c r="I201" s="73"/>
      <c r="J201" s="74"/>
      <c r="K201" s="73"/>
      <c r="L201" s="74"/>
      <c r="M201" s="73"/>
      <c r="N201" s="74"/>
      <c r="O201" s="308" t="str">
        <f t="shared" si="55"/>
        <v/>
      </c>
      <c r="P201" s="306" t="str">
        <f t="shared" si="56"/>
        <v/>
      </c>
      <c r="Q201" s="73"/>
      <c r="R201" s="293"/>
      <c r="S201" s="75"/>
      <c r="T201" s="223"/>
      <c r="U201" s="145"/>
      <c r="V201" s="146"/>
      <c r="W201" s="146"/>
      <c r="X201" s="74"/>
      <c r="Y201" s="131"/>
      <c r="Z201" s="74"/>
      <c r="AA201" s="73"/>
      <c r="AB201" s="74"/>
      <c r="AC201" s="186"/>
      <c r="AD201" s="169"/>
      <c r="AE201" s="191"/>
      <c r="AF201" s="138"/>
      <c r="AG201" s="186"/>
      <c r="AH201" s="203"/>
      <c r="AI201" s="169"/>
      <c r="AJ201" s="211"/>
      <c r="AK201" s="212"/>
      <c r="AL201" s="172"/>
      <c r="AM201" s="196"/>
      <c r="AN201" s="179"/>
      <c r="AO201" s="206"/>
      <c r="AP201" s="74"/>
      <c r="AQ201" s="178"/>
      <c r="AR201" s="178"/>
      <c r="AS201" s="74"/>
      <c r="AT201" s="178"/>
      <c r="AU201" s="178"/>
      <c r="AV201" s="74"/>
      <c r="AW201" s="298"/>
    </row>
    <row r="202" spans="1:49" ht="14.25" customHeight="1" x14ac:dyDescent="0.2">
      <c r="A202" s="236"/>
      <c r="B202" s="209">
        <f t="shared" si="58"/>
        <v>10</v>
      </c>
      <c r="C202" s="154">
        <f>D201</f>
        <v>43169</v>
      </c>
      <c r="D202" s="239"/>
      <c r="E202" s="157" t="str">
        <f t="shared" si="57"/>
        <v>Matin</v>
      </c>
      <c r="F202" s="72"/>
      <c r="G202" s="84"/>
      <c r="H202" s="85"/>
      <c r="I202" s="84"/>
      <c r="J202" s="85"/>
      <c r="K202" s="84"/>
      <c r="L202" s="85"/>
      <c r="M202" s="84"/>
      <c r="N202" s="85"/>
      <c r="O202" s="308" t="str">
        <f t="shared" si="55"/>
        <v/>
      </c>
      <c r="P202" s="306" t="str">
        <f t="shared" si="56"/>
        <v/>
      </c>
      <c r="Q202" s="73"/>
      <c r="R202" s="293"/>
      <c r="S202" s="75"/>
      <c r="T202" s="223"/>
      <c r="U202" s="145"/>
      <c r="V202" s="146"/>
      <c r="W202" s="146"/>
      <c r="X202" s="74"/>
      <c r="Y202" s="131"/>
      <c r="Z202" s="74"/>
      <c r="AA202" s="73"/>
      <c r="AB202" s="74"/>
      <c r="AC202" s="186"/>
      <c r="AD202" s="169"/>
      <c r="AE202" s="191"/>
      <c r="AF202" s="138"/>
      <c r="AG202" s="186"/>
      <c r="AH202" s="203"/>
      <c r="AI202" s="169"/>
      <c r="AJ202" s="211"/>
      <c r="AK202" s="212"/>
      <c r="AL202" s="172"/>
      <c r="AM202" s="196"/>
      <c r="AN202" s="179"/>
      <c r="AO202" s="206"/>
      <c r="AP202" s="74"/>
      <c r="AQ202" s="178"/>
      <c r="AR202" s="178"/>
      <c r="AS202" s="74"/>
      <c r="AT202" s="178"/>
      <c r="AU202" s="178"/>
      <c r="AV202" s="74"/>
      <c r="AW202" s="298"/>
    </row>
    <row r="203" spans="1:49" ht="14.25" customHeight="1" thickBot="1" x14ac:dyDescent="0.25">
      <c r="A203" s="237"/>
      <c r="B203" s="209">
        <f t="shared" si="58"/>
        <v>10</v>
      </c>
      <c r="C203" s="154">
        <f>D201</f>
        <v>43169</v>
      </c>
      <c r="D203" s="242"/>
      <c r="E203" s="158" t="str">
        <f t="shared" si="57"/>
        <v>Après-midi</v>
      </c>
      <c r="F203" s="78"/>
      <c r="G203" s="79"/>
      <c r="H203" s="80"/>
      <c r="I203" s="79"/>
      <c r="J203" s="80"/>
      <c r="K203" s="79"/>
      <c r="L203" s="80"/>
      <c r="M203" s="79"/>
      <c r="N203" s="80"/>
      <c r="O203" s="309" t="str">
        <f t="shared" si="55"/>
        <v/>
      </c>
      <c r="P203" s="310" t="str">
        <f t="shared" si="56"/>
        <v/>
      </c>
      <c r="Q203" s="79"/>
      <c r="R203" s="295"/>
      <c r="S203" s="81"/>
      <c r="T203" s="225"/>
      <c r="U203" s="149"/>
      <c r="V203" s="150"/>
      <c r="W203" s="150"/>
      <c r="X203" s="80"/>
      <c r="Y203" s="133"/>
      <c r="Z203" s="80"/>
      <c r="AA203" s="79"/>
      <c r="AB203" s="80"/>
      <c r="AC203" s="187"/>
      <c r="AD203" s="170"/>
      <c r="AE203" s="192"/>
      <c r="AF203" s="139"/>
      <c r="AG203" s="187"/>
      <c r="AH203" s="204"/>
      <c r="AI203" s="170"/>
      <c r="AJ203" s="213"/>
      <c r="AK203" s="214"/>
      <c r="AL203" s="173"/>
      <c r="AM203" s="197"/>
      <c r="AN203" s="198"/>
      <c r="AO203" s="207"/>
      <c r="AP203" s="80"/>
      <c r="AQ203" s="180"/>
      <c r="AR203" s="180"/>
      <c r="AS203" s="80"/>
      <c r="AT203" s="180"/>
      <c r="AU203" s="180"/>
      <c r="AV203" s="80"/>
      <c r="AW203" s="299"/>
    </row>
    <row r="204" spans="1:49" ht="14.25" customHeight="1" thickBot="1" x14ac:dyDescent="0.25">
      <c r="A204" s="144"/>
      <c r="B204" s="209">
        <f t="shared" si="58"/>
        <v>0</v>
      </c>
      <c r="F204" s="119" t="s">
        <v>103</v>
      </c>
      <c r="G204" s="111">
        <f t="shared" ref="G204:N204" si="59">SUM(G186:G203)</f>
        <v>276</v>
      </c>
      <c r="H204" s="112">
        <f t="shared" si="59"/>
        <v>387.77000000000004</v>
      </c>
      <c r="I204" s="111">
        <f t="shared" si="59"/>
        <v>47</v>
      </c>
      <c r="J204" s="112">
        <f t="shared" si="59"/>
        <v>51.599999999999994</v>
      </c>
      <c r="K204" s="111">
        <f t="shared" si="59"/>
        <v>1</v>
      </c>
      <c r="L204" s="112">
        <f t="shared" si="59"/>
        <v>0.3</v>
      </c>
      <c r="M204" s="111">
        <f t="shared" si="59"/>
        <v>4</v>
      </c>
      <c r="N204" s="112">
        <f t="shared" si="59"/>
        <v>3.06</v>
      </c>
      <c r="O204" s="176">
        <f>SUM(G204,I204,K204,M204)</f>
        <v>328</v>
      </c>
      <c r="P204" s="314">
        <f>SUM(H204,J204,L204,N204)</f>
        <v>442.73</v>
      </c>
      <c r="Q204" s="111">
        <f t="shared" ref="Q204:R204" si="60">SUM(Q186:Q203)</f>
        <v>0</v>
      </c>
      <c r="R204" s="112">
        <f t="shared" si="60"/>
        <v>0</v>
      </c>
      <c r="S204" s="112">
        <f>SUM(S186:S203)</f>
        <v>0</v>
      </c>
      <c r="T204" s="221"/>
      <c r="W204" s="121" t="s">
        <v>104</v>
      </c>
      <c r="X204" s="152">
        <f>IFERROR(AVERAGE(X186:X203),0)</f>
        <v>8.7444444444444454</v>
      </c>
      <c r="Y204" s="123">
        <f>IFERROR(AVERAGE(Y186:Y203),"-")</f>
        <v>33.888888888888886</v>
      </c>
      <c r="Z204" s="122"/>
      <c r="AA204" s="121">
        <f>IFERROR(AVERAGE(AA186:AA203),0)</f>
        <v>1.5</v>
      </c>
      <c r="AB204" s="122"/>
      <c r="AC204" s="188" t="str">
        <f>IFERROR(AVERAGE(AC186:AC203),"-")</f>
        <v>-</v>
      </c>
      <c r="AD204" s="112"/>
      <c r="AE204" s="193" t="str">
        <f>IFERROR(AVERAGE(AE186:AE203),"-")</f>
        <v>-</v>
      </c>
      <c r="AF204" s="121"/>
      <c r="AG204" s="188">
        <f>IFERROR(AVERAGE(AG186:AG203),"-")</f>
        <v>11</v>
      </c>
      <c r="AH204" s="201">
        <f t="shared" ref="AH204" si="61">IFERROR(AVERAGE(AH186:AH203),0)</f>
        <v>7</v>
      </c>
      <c r="AI204" s="112"/>
      <c r="AJ204" s="210" t="str">
        <f>IFERROR(AVERAGE(AJ186:AJ203),"-")</f>
        <v>-</v>
      </c>
      <c r="AK204" s="215" t="str">
        <f>IFERROR(AVERAGE(AK186:AK203),"-")</f>
        <v>-</v>
      </c>
      <c r="AL204" s="174"/>
      <c r="AM204" s="181"/>
      <c r="AN204" s="181"/>
      <c r="AO204" s="181"/>
      <c r="AP204" s="110"/>
      <c r="AQ204" s="181"/>
      <c r="AR204" s="181"/>
      <c r="AS204" s="110"/>
      <c r="AT204" s="181"/>
      <c r="AU204" s="181"/>
      <c r="AV204" s="110"/>
      <c r="AW204" s="110"/>
    </row>
    <row r="205" spans="1:49" ht="14.25" customHeight="1" thickBot="1" x14ac:dyDescent="0.25">
      <c r="B205" s="209">
        <f t="shared" si="58"/>
        <v>0</v>
      </c>
      <c r="O205" s="315"/>
      <c r="P205" s="315"/>
      <c r="T205" s="222"/>
      <c r="AJ205" s="216"/>
      <c r="AK205" s="216"/>
    </row>
    <row r="206" spans="1:49" ht="14.25" customHeight="1" x14ac:dyDescent="0.2">
      <c r="A206" s="235">
        <f>A186+1</f>
        <v>11</v>
      </c>
      <c r="B206" s="209">
        <f t="shared" si="58"/>
        <v>11</v>
      </c>
      <c r="C206" s="154">
        <f>D206</f>
        <v>43171</v>
      </c>
      <c r="D206" s="238">
        <f>D201+2</f>
        <v>43171</v>
      </c>
      <c r="E206" s="151" t="s">
        <v>17</v>
      </c>
      <c r="F206" s="68"/>
      <c r="G206" s="69"/>
      <c r="H206" s="70"/>
      <c r="I206" s="69"/>
      <c r="J206" s="70"/>
      <c r="K206" s="69"/>
      <c r="L206" s="70"/>
      <c r="M206" s="69"/>
      <c r="N206" s="70"/>
      <c r="O206" s="303" t="str">
        <f>IF(G206+I206+K206+M206=0,"",G206+I206+K206+M206)</f>
        <v/>
      </c>
      <c r="P206" s="304" t="str">
        <f>IF(H206+J206+L206+N206=0,"",H206+J206+L206+N206)</f>
        <v/>
      </c>
      <c r="Q206" s="69"/>
      <c r="R206" s="292"/>
      <c r="S206" s="71"/>
      <c r="T206" s="226"/>
      <c r="U206" s="300"/>
      <c r="V206" s="301"/>
      <c r="W206" s="301"/>
      <c r="X206" s="70"/>
      <c r="Y206" s="130"/>
      <c r="Z206" s="70"/>
      <c r="AA206" s="69"/>
      <c r="AB206" s="70"/>
      <c r="AC206" s="190"/>
      <c r="AD206" s="171"/>
      <c r="AE206" s="194"/>
      <c r="AF206" s="141"/>
      <c r="AG206" s="190"/>
      <c r="AH206" s="205"/>
      <c r="AI206" s="171"/>
      <c r="AJ206" s="217"/>
      <c r="AK206" s="218"/>
      <c r="AL206" s="175"/>
      <c r="AM206" s="199"/>
      <c r="AN206" s="200"/>
      <c r="AO206" s="208"/>
      <c r="AP206" s="70"/>
      <c r="AQ206" s="183"/>
      <c r="AR206" s="183"/>
      <c r="AS206" s="70"/>
      <c r="AT206" s="183"/>
      <c r="AU206" s="183"/>
      <c r="AV206" s="70"/>
      <c r="AW206" s="302"/>
    </row>
    <row r="207" spans="1:49" ht="14.25" customHeight="1" x14ac:dyDescent="0.2">
      <c r="A207" s="236"/>
      <c r="B207" s="209">
        <f t="shared" si="58"/>
        <v>11</v>
      </c>
      <c r="C207" s="154">
        <f>D206</f>
        <v>43171</v>
      </c>
      <c r="D207" s="239"/>
      <c r="E207" s="156" t="s">
        <v>16</v>
      </c>
      <c r="F207" s="72" t="s">
        <v>91</v>
      </c>
      <c r="G207" s="84">
        <v>38</v>
      </c>
      <c r="H207" s="85">
        <v>47.91</v>
      </c>
      <c r="I207" s="84">
        <v>13</v>
      </c>
      <c r="J207" s="85">
        <v>11.55</v>
      </c>
      <c r="K207" s="84"/>
      <c r="L207" s="85"/>
      <c r="M207" s="84"/>
      <c r="N207" s="85"/>
      <c r="O207" s="305">
        <f t="shared" ref="O207:O223" si="62">IF(G207+I207+K207+M207=0,"",G207+I207+K207+M207)</f>
        <v>51</v>
      </c>
      <c r="P207" s="306">
        <f t="shared" ref="P207:P223" si="63">IF(H207+J207+L207+N207=0,"",H207+J207+L207+N207)</f>
        <v>59.459999999999994</v>
      </c>
      <c r="Q207" s="73"/>
      <c r="R207" s="293"/>
      <c r="S207" s="75"/>
      <c r="T207" s="223"/>
      <c r="U207" s="145"/>
      <c r="V207" s="146"/>
      <c r="W207" s="146"/>
      <c r="X207" s="74">
        <v>8.8000000000000007</v>
      </c>
      <c r="Y207" s="131">
        <v>32</v>
      </c>
      <c r="Z207" s="74" t="s">
        <v>71</v>
      </c>
      <c r="AA207" s="73">
        <v>1.5</v>
      </c>
      <c r="AB207" s="74"/>
      <c r="AC207" s="186"/>
      <c r="AD207" s="169"/>
      <c r="AE207" s="191"/>
      <c r="AF207" s="138"/>
      <c r="AG207" s="186">
        <v>11</v>
      </c>
      <c r="AH207" s="203">
        <v>7</v>
      </c>
      <c r="AI207" s="169"/>
      <c r="AJ207" s="211"/>
      <c r="AK207" s="212"/>
      <c r="AL207" s="172"/>
      <c r="AM207" s="196"/>
      <c r="AN207" s="179"/>
      <c r="AO207" s="206"/>
      <c r="AP207" s="74"/>
      <c r="AQ207" s="178"/>
      <c r="AR207" s="178"/>
      <c r="AS207" s="74"/>
      <c r="AT207" s="178" t="s">
        <v>130</v>
      </c>
      <c r="AU207" s="178" t="s">
        <v>118</v>
      </c>
      <c r="AV207" s="74" t="s">
        <v>105</v>
      </c>
      <c r="AW207" s="298" t="s">
        <v>105</v>
      </c>
    </row>
    <row r="208" spans="1:49" ht="14.25" customHeight="1" x14ac:dyDescent="0.2">
      <c r="A208" s="236"/>
      <c r="B208" s="209">
        <f t="shared" si="58"/>
        <v>11</v>
      </c>
      <c r="C208" s="154">
        <f>D206</f>
        <v>43171</v>
      </c>
      <c r="D208" s="240"/>
      <c r="E208" s="156" t="s">
        <v>18</v>
      </c>
      <c r="F208" s="76"/>
      <c r="G208" s="73">
        <v>51</v>
      </c>
      <c r="H208" s="74">
        <v>56.6</v>
      </c>
      <c r="I208" s="73">
        <v>3</v>
      </c>
      <c r="J208" s="74">
        <v>4.76</v>
      </c>
      <c r="K208" s="73"/>
      <c r="L208" s="74"/>
      <c r="M208" s="73"/>
      <c r="N208" s="74"/>
      <c r="O208" s="307">
        <f t="shared" si="62"/>
        <v>54</v>
      </c>
      <c r="P208" s="306">
        <f t="shared" si="63"/>
        <v>61.36</v>
      </c>
      <c r="Q208" s="73"/>
      <c r="R208" s="293"/>
      <c r="S208" s="75"/>
      <c r="T208" s="223"/>
      <c r="U208" s="145" t="s">
        <v>105</v>
      </c>
      <c r="V208" s="146" t="s">
        <v>105</v>
      </c>
      <c r="W208" s="146" t="s">
        <v>105</v>
      </c>
      <c r="X208" s="74">
        <v>9.5</v>
      </c>
      <c r="Y208" s="131">
        <v>32</v>
      </c>
      <c r="Z208" s="74" t="s">
        <v>71</v>
      </c>
      <c r="AA208" s="73">
        <v>1.5</v>
      </c>
      <c r="AB208" s="74"/>
      <c r="AC208" s="186"/>
      <c r="AD208" s="169"/>
      <c r="AE208" s="191"/>
      <c r="AF208" s="138"/>
      <c r="AG208" s="186">
        <v>11</v>
      </c>
      <c r="AH208" s="203">
        <v>7</v>
      </c>
      <c r="AI208" s="169"/>
      <c r="AJ208" s="211"/>
      <c r="AK208" s="212"/>
      <c r="AL208" s="172"/>
      <c r="AM208" s="196"/>
      <c r="AN208" s="179"/>
      <c r="AO208" s="206"/>
      <c r="AP208" s="74"/>
      <c r="AQ208" s="178"/>
      <c r="AR208" s="178"/>
      <c r="AS208" s="74"/>
      <c r="AT208" s="178"/>
      <c r="AU208" s="178"/>
      <c r="AV208" s="74"/>
      <c r="AW208" s="298"/>
    </row>
    <row r="209" spans="1:49" ht="14.25" customHeight="1" x14ac:dyDescent="0.2">
      <c r="A209" s="236"/>
      <c r="B209" s="209">
        <f t="shared" si="58"/>
        <v>11</v>
      </c>
      <c r="C209" s="154">
        <f>D209</f>
        <v>43172</v>
      </c>
      <c r="D209" s="241">
        <f>D206+1</f>
        <v>43172</v>
      </c>
      <c r="E209" s="157" t="str">
        <f>$E$6</f>
        <v>Nuit</v>
      </c>
      <c r="F209" s="77"/>
      <c r="G209" s="86"/>
      <c r="H209" s="87"/>
      <c r="I209" s="86"/>
      <c r="J209" s="87"/>
      <c r="K209" s="86"/>
      <c r="L209" s="87"/>
      <c r="M209" s="86"/>
      <c r="N209" s="87"/>
      <c r="O209" s="308" t="str">
        <f t="shared" si="62"/>
        <v/>
      </c>
      <c r="P209" s="306" t="str">
        <f t="shared" si="63"/>
        <v/>
      </c>
      <c r="Q209" s="73"/>
      <c r="R209" s="293"/>
      <c r="S209" s="75"/>
      <c r="T209" s="223"/>
      <c r="U209" s="145"/>
      <c r="V209" s="146"/>
      <c r="W209" s="146"/>
      <c r="X209" s="74"/>
      <c r="Y209" s="131"/>
      <c r="Z209" s="74"/>
      <c r="AA209" s="73" t="s">
        <v>122</v>
      </c>
      <c r="AB209" s="74"/>
      <c r="AC209" s="186"/>
      <c r="AD209" s="169"/>
      <c r="AE209" s="191"/>
      <c r="AF209" s="138"/>
      <c r="AG209" s="186"/>
      <c r="AH209" s="203"/>
      <c r="AI209" s="169"/>
      <c r="AJ209" s="211"/>
      <c r="AK209" s="212"/>
      <c r="AL209" s="172"/>
      <c r="AM209" s="196"/>
      <c r="AN209" s="179"/>
      <c r="AO209" s="206"/>
      <c r="AP209" s="74"/>
      <c r="AQ209" s="178"/>
      <c r="AR209" s="178"/>
      <c r="AS209" s="74"/>
      <c r="AT209" s="178"/>
      <c r="AU209" s="178"/>
      <c r="AV209" s="74"/>
      <c r="AW209" s="298"/>
    </row>
    <row r="210" spans="1:49" ht="14.25" customHeight="1" x14ac:dyDescent="0.2">
      <c r="A210" s="236"/>
      <c r="B210" s="209">
        <f t="shared" si="58"/>
        <v>11</v>
      </c>
      <c r="C210" s="154">
        <f>D209</f>
        <v>43172</v>
      </c>
      <c r="D210" s="239"/>
      <c r="E210" s="157" t="str">
        <f>$E$7</f>
        <v>Matin</v>
      </c>
      <c r="F210" s="76" t="s">
        <v>91</v>
      </c>
      <c r="G210" s="73">
        <v>13</v>
      </c>
      <c r="H210" s="74">
        <v>17.61</v>
      </c>
      <c r="I210" s="73">
        <v>22</v>
      </c>
      <c r="J210" s="74">
        <v>39.03</v>
      </c>
      <c r="K210" s="73"/>
      <c r="L210" s="74"/>
      <c r="M210" s="73"/>
      <c r="N210" s="74"/>
      <c r="O210" s="308">
        <f t="shared" si="62"/>
        <v>35</v>
      </c>
      <c r="P210" s="306">
        <f t="shared" si="63"/>
        <v>56.64</v>
      </c>
      <c r="Q210" s="73"/>
      <c r="R210" s="293"/>
      <c r="S210" s="75"/>
      <c r="T210" s="223">
        <v>1000317878</v>
      </c>
      <c r="U210" s="145"/>
      <c r="V210" s="146"/>
      <c r="W210" s="146"/>
      <c r="X210" s="74">
        <v>7.8</v>
      </c>
      <c r="Y210" s="131">
        <v>32</v>
      </c>
      <c r="Z210" s="74" t="s">
        <v>71</v>
      </c>
      <c r="AA210" s="73">
        <v>1.5</v>
      </c>
      <c r="AB210" s="74"/>
      <c r="AC210" s="186"/>
      <c r="AD210" s="169"/>
      <c r="AE210" s="191"/>
      <c r="AF210" s="138"/>
      <c r="AG210" s="186">
        <v>11</v>
      </c>
      <c r="AH210" s="203">
        <v>7</v>
      </c>
      <c r="AI210" s="169"/>
      <c r="AJ210" s="211"/>
      <c r="AK210" s="212"/>
      <c r="AL210" s="172"/>
      <c r="AM210" s="196"/>
      <c r="AN210" s="179"/>
      <c r="AO210" s="206"/>
      <c r="AP210" s="74"/>
      <c r="AQ210" s="178"/>
      <c r="AR210" s="178"/>
      <c r="AS210" s="74"/>
      <c r="AT210" s="178"/>
      <c r="AU210" s="178"/>
      <c r="AV210" s="74"/>
      <c r="AW210" s="298"/>
    </row>
    <row r="211" spans="1:49" ht="14.25" customHeight="1" x14ac:dyDescent="0.2">
      <c r="A211" s="236"/>
      <c r="B211" s="209">
        <f t="shared" si="58"/>
        <v>11</v>
      </c>
      <c r="C211" s="154">
        <f>D209</f>
        <v>43172</v>
      </c>
      <c r="D211" s="240"/>
      <c r="E211" s="157" t="str">
        <f>$E$8</f>
        <v>Après-midi</v>
      </c>
      <c r="F211" s="76"/>
      <c r="G211" s="73">
        <v>24</v>
      </c>
      <c r="H211" s="74">
        <v>46.57</v>
      </c>
      <c r="I211" s="73">
        <v>17</v>
      </c>
      <c r="J211" s="74">
        <v>11.66</v>
      </c>
      <c r="K211" s="73"/>
      <c r="L211" s="74"/>
      <c r="M211" s="73"/>
      <c r="N211" s="74"/>
      <c r="O211" s="308">
        <f t="shared" si="62"/>
        <v>41</v>
      </c>
      <c r="P211" s="306">
        <f t="shared" si="63"/>
        <v>58.230000000000004</v>
      </c>
      <c r="Q211" s="73"/>
      <c r="R211" s="293"/>
      <c r="S211" s="75"/>
      <c r="T211" s="223"/>
      <c r="U211" s="145" t="s">
        <v>105</v>
      </c>
      <c r="V211" s="146" t="s">
        <v>105</v>
      </c>
      <c r="W211" s="146" t="s">
        <v>105</v>
      </c>
      <c r="X211" s="74">
        <v>7.9</v>
      </c>
      <c r="Y211" s="131">
        <v>36</v>
      </c>
      <c r="Z211" s="74" t="s">
        <v>71</v>
      </c>
      <c r="AA211" s="73">
        <v>1.5</v>
      </c>
      <c r="AB211" s="74"/>
      <c r="AC211" s="186"/>
      <c r="AD211" s="169"/>
      <c r="AE211" s="191"/>
      <c r="AF211" s="138"/>
      <c r="AG211" s="186">
        <v>11</v>
      </c>
      <c r="AH211" s="203">
        <v>7</v>
      </c>
      <c r="AI211" s="169"/>
      <c r="AJ211" s="211"/>
      <c r="AK211" s="212"/>
      <c r="AL211" s="172"/>
      <c r="AM211" s="196"/>
      <c r="AN211" s="179"/>
      <c r="AO211" s="206"/>
      <c r="AP211" s="74"/>
      <c r="AQ211" s="178"/>
      <c r="AR211" s="178"/>
      <c r="AS211" s="74"/>
      <c r="AT211" s="178"/>
      <c r="AU211" s="178"/>
      <c r="AV211" s="74"/>
      <c r="AW211" s="298"/>
    </row>
    <row r="212" spans="1:49" ht="14.25" customHeight="1" x14ac:dyDescent="0.2">
      <c r="A212" s="236"/>
      <c r="B212" s="209">
        <f t="shared" si="58"/>
        <v>11</v>
      </c>
      <c r="C212" s="154">
        <f>D212</f>
        <v>43173</v>
      </c>
      <c r="D212" s="241">
        <f>D209+1</f>
        <v>43173</v>
      </c>
      <c r="E212" s="157" t="str">
        <f t="shared" ref="E212:E223" si="64">E209</f>
        <v>Nuit</v>
      </c>
      <c r="F212" s="76"/>
      <c r="G212" s="73"/>
      <c r="H212" s="74"/>
      <c r="I212" s="73"/>
      <c r="J212" s="74"/>
      <c r="K212" s="73"/>
      <c r="L212" s="74"/>
      <c r="M212" s="73"/>
      <c r="N212" s="74"/>
      <c r="O212" s="308" t="str">
        <f t="shared" si="62"/>
        <v/>
      </c>
      <c r="P212" s="306" t="str">
        <f t="shared" si="63"/>
        <v/>
      </c>
      <c r="Q212" s="73"/>
      <c r="R212" s="293"/>
      <c r="S212" s="75"/>
      <c r="T212" s="223"/>
      <c r="U212" s="145"/>
      <c r="V212" s="146"/>
      <c r="W212" s="146"/>
      <c r="X212" s="74"/>
      <c r="Y212" s="131"/>
      <c r="Z212" s="74"/>
      <c r="AA212" s="73"/>
      <c r="AB212" s="74"/>
      <c r="AC212" s="186"/>
      <c r="AD212" s="169"/>
      <c r="AE212" s="191"/>
      <c r="AF212" s="138"/>
      <c r="AG212" s="186"/>
      <c r="AH212" s="203"/>
      <c r="AI212" s="169"/>
      <c r="AJ212" s="211"/>
      <c r="AK212" s="212"/>
      <c r="AL212" s="172"/>
      <c r="AM212" s="196"/>
      <c r="AN212" s="179"/>
      <c r="AO212" s="206"/>
      <c r="AP212" s="74"/>
      <c r="AQ212" s="178"/>
      <c r="AR212" s="178"/>
      <c r="AS212" s="74"/>
      <c r="AT212" s="178"/>
      <c r="AU212" s="178"/>
      <c r="AV212" s="74"/>
      <c r="AW212" s="298"/>
    </row>
    <row r="213" spans="1:49" ht="14.25" customHeight="1" x14ac:dyDescent="0.2">
      <c r="A213" s="236"/>
      <c r="B213" s="209">
        <f t="shared" si="58"/>
        <v>11</v>
      </c>
      <c r="C213" s="154">
        <f>D212</f>
        <v>43173</v>
      </c>
      <c r="D213" s="239"/>
      <c r="E213" s="157" t="str">
        <f t="shared" si="64"/>
        <v>Matin</v>
      </c>
      <c r="F213" s="76" t="s">
        <v>91</v>
      </c>
      <c r="G213" s="73">
        <v>2</v>
      </c>
      <c r="H213" s="74">
        <v>3.5</v>
      </c>
      <c r="I213" s="73"/>
      <c r="J213" s="74"/>
      <c r="K213" s="73"/>
      <c r="L213" s="74"/>
      <c r="M213" s="73">
        <v>6</v>
      </c>
      <c r="N213" s="74">
        <v>5.0199999999999996</v>
      </c>
      <c r="O213" s="308">
        <f t="shared" si="62"/>
        <v>8</v>
      </c>
      <c r="P213" s="306">
        <f t="shared" si="63"/>
        <v>8.52</v>
      </c>
      <c r="Q213" s="73"/>
      <c r="R213" s="293"/>
      <c r="S213" s="75"/>
      <c r="T213" s="223"/>
      <c r="U213" s="145"/>
      <c r="V213" s="146"/>
      <c r="W213" s="146"/>
      <c r="X213" s="74"/>
      <c r="Y213" s="131">
        <v>34</v>
      </c>
      <c r="Z213" s="74" t="s">
        <v>71</v>
      </c>
      <c r="AA213" s="73">
        <v>1.5</v>
      </c>
      <c r="AB213" s="74" t="s">
        <v>105</v>
      </c>
      <c r="AC213" s="186"/>
      <c r="AD213" s="169"/>
      <c r="AE213" s="191"/>
      <c r="AF213" s="138"/>
      <c r="AG213" s="186">
        <v>11</v>
      </c>
      <c r="AH213" s="203">
        <v>7</v>
      </c>
      <c r="AI213" s="169"/>
      <c r="AJ213" s="211"/>
      <c r="AK213" s="212"/>
      <c r="AL213" s="172"/>
      <c r="AM213" s="196"/>
      <c r="AN213" s="179"/>
      <c r="AO213" s="206"/>
      <c r="AP213" s="74"/>
      <c r="AQ213" s="178" t="s">
        <v>130</v>
      </c>
      <c r="AR213" s="178" t="s">
        <v>118</v>
      </c>
      <c r="AS213" s="74" t="s">
        <v>105</v>
      </c>
      <c r="AT213" s="178"/>
      <c r="AU213" s="178"/>
      <c r="AV213" s="74"/>
      <c r="AW213" s="298"/>
    </row>
    <row r="214" spans="1:49" ht="14.25" customHeight="1" x14ac:dyDescent="0.2">
      <c r="A214" s="236"/>
      <c r="B214" s="209">
        <f t="shared" si="58"/>
        <v>11</v>
      </c>
      <c r="C214" s="154">
        <f>D212</f>
        <v>43173</v>
      </c>
      <c r="D214" s="240"/>
      <c r="E214" s="157" t="str">
        <f t="shared" si="64"/>
        <v>Après-midi</v>
      </c>
      <c r="F214" s="76"/>
      <c r="G214" s="73">
        <v>47</v>
      </c>
      <c r="H214" s="74">
        <v>45.07</v>
      </c>
      <c r="I214" s="73">
        <v>5</v>
      </c>
      <c r="J214" s="74">
        <v>5.96</v>
      </c>
      <c r="K214" s="73"/>
      <c r="L214" s="74"/>
      <c r="M214" s="73"/>
      <c r="N214" s="74"/>
      <c r="O214" s="308">
        <f t="shared" si="62"/>
        <v>52</v>
      </c>
      <c r="P214" s="306">
        <f t="shared" si="63"/>
        <v>51.03</v>
      </c>
      <c r="Q214" s="73"/>
      <c r="R214" s="293"/>
      <c r="S214" s="75"/>
      <c r="T214" s="223"/>
      <c r="U214" s="145"/>
      <c r="V214" s="146"/>
      <c r="W214" s="146"/>
      <c r="X214" s="74"/>
      <c r="Y214" s="131"/>
      <c r="Z214" s="74"/>
      <c r="AA214" s="73"/>
      <c r="AB214" s="74"/>
      <c r="AC214" s="186"/>
      <c r="AD214" s="169"/>
      <c r="AE214" s="191"/>
      <c r="AF214" s="138"/>
      <c r="AG214" s="186">
        <v>11</v>
      </c>
      <c r="AH214" s="203">
        <v>7</v>
      </c>
      <c r="AI214" s="169" t="s">
        <v>105</v>
      </c>
      <c r="AJ214" s="211"/>
      <c r="AK214" s="212"/>
      <c r="AL214" s="172"/>
      <c r="AM214" s="196"/>
      <c r="AN214" s="179"/>
      <c r="AO214" s="206"/>
      <c r="AP214" s="74"/>
      <c r="AQ214" s="178"/>
      <c r="AR214" s="178"/>
      <c r="AS214" s="74"/>
      <c r="AT214" s="178"/>
      <c r="AU214" s="178"/>
      <c r="AV214" s="74"/>
      <c r="AW214" s="298"/>
    </row>
    <row r="215" spans="1:49" ht="14.25" customHeight="1" x14ac:dyDescent="0.2">
      <c r="A215" s="236"/>
      <c r="B215" s="209">
        <f t="shared" si="58"/>
        <v>11</v>
      </c>
      <c r="C215" s="154">
        <f>D215</f>
        <v>43174</v>
      </c>
      <c r="D215" s="241">
        <f>D212+1</f>
        <v>43174</v>
      </c>
      <c r="E215" s="157" t="str">
        <f t="shared" si="64"/>
        <v>Nuit</v>
      </c>
      <c r="F215" s="76"/>
      <c r="G215" s="73"/>
      <c r="H215" s="74"/>
      <c r="I215" s="73"/>
      <c r="J215" s="74"/>
      <c r="K215" s="73"/>
      <c r="L215" s="74"/>
      <c r="M215" s="73"/>
      <c r="N215" s="74"/>
      <c r="O215" s="308" t="str">
        <f t="shared" si="62"/>
        <v/>
      </c>
      <c r="P215" s="306" t="str">
        <f t="shared" si="63"/>
        <v/>
      </c>
      <c r="Q215" s="73"/>
      <c r="R215" s="293"/>
      <c r="S215" s="75"/>
      <c r="T215" s="223"/>
      <c r="U215" s="145"/>
      <c r="V215" s="146"/>
      <c r="W215" s="146"/>
      <c r="X215" s="74"/>
      <c r="Y215" s="131"/>
      <c r="Z215" s="74"/>
      <c r="AA215" s="73"/>
      <c r="AB215" s="74"/>
      <c r="AC215" s="186"/>
      <c r="AD215" s="169"/>
      <c r="AE215" s="191"/>
      <c r="AF215" s="138"/>
      <c r="AG215" s="186"/>
      <c r="AH215" s="203"/>
      <c r="AI215" s="169"/>
      <c r="AJ215" s="211"/>
      <c r="AK215" s="212"/>
      <c r="AL215" s="172"/>
      <c r="AM215" s="196"/>
      <c r="AN215" s="179"/>
      <c r="AO215" s="206"/>
      <c r="AP215" s="74"/>
      <c r="AQ215" s="178"/>
      <c r="AR215" s="178"/>
      <c r="AS215" s="74"/>
      <c r="AT215" s="178"/>
      <c r="AU215" s="178"/>
      <c r="AV215" s="74"/>
      <c r="AW215" s="298"/>
    </row>
    <row r="216" spans="1:49" ht="14.25" customHeight="1" x14ac:dyDescent="0.2">
      <c r="A216" s="236"/>
      <c r="B216" s="209">
        <f t="shared" si="58"/>
        <v>11</v>
      </c>
      <c r="C216" s="154">
        <f>D215</f>
        <v>43174</v>
      </c>
      <c r="D216" s="239"/>
      <c r="E216" s="157" t="str">
        <f t="shared" si="64"/>
        <v>Matin</v>
      </c>
      <c r="F216" s="76" t="s">
        <v>91</v>
      </c>
      <c r="G216" s="73">
        <v>16</v>
      </c>
      <c r="H216" s="74">
        <v>16.12</v>
      </c>
      <c r="I216" s="73"/>
      <c r="J216" s="74"/>
      <c r="K216" s="73"/>
      <c r="L216" s="74"/>
      <c r="M216" s="73">
        <v>1</v>
      </c>
      <c r="N216" s="74">
        <v>0.96</v>
      </c>
      <c r="O216" s="308">
        <f t="shared" si="62"/>
        <v>17</v>
      </c>
      <c r="P216" s="306">
        <f t="shared" si="63"/>
        <v>17.080000000000002</v>
      </c>
      <c r="Q216" s="73"/>
      <c r="R216" s="293"/>
      <c r="S216" s="75"/>
      <c r="T216" s="223"/>
      <c r="U216" s="145"/>
      <c r="V216" s="146"/>
      <c r="W216" s="146"/>
      <c r="X216" s="74">
        <v>8.6999999999999993</v>
      </c>
      <c r="Y216" s="131">
        <v>36</v>
      </c>
      <c r="Z216" s="74" t="s">
        <v>71</v>
      </c>
      <c r="AA216" s="73">
        <v>1.5</v>
      </c>
      <c r="AB216" s="74"/>
      <c r="AC216" s="186"/>
      <c r="AD216" s="169"/>
      <c r="AE216" s="191"/>
      <c r="AF216" s="138"/>
      <c r="AG216" s="186">
        <v>11</v>
      </c>
      <c r="AH216" s="203">
        <v>7</v>
      </c>
      <c r="AI216" s="169"/>
      <c r="AJ216" s="211"/>
      <c r="AK216" s="212"/>
      <c r="AL216" s="172"/>
      <c r="AM216" s="196"/>
      <c r="AN216" s="179"/>
      <c r="AO216" s="206"/>
      <c r="AP216" s="74"/>
      <c r="AQ216" s="178"/>
      <c r="AR216" s="178"/>
      <c r="AS216" s="74"/>
      <c r="AT216" s="178"/>
      <c r="AU216" s="178"/>
      <c r="AV216" s="74"/>
      <c r="AW216" s="298"/>
    </row>
    <row r="217" spans="1:49" ht="14.25" customHeight="1" x14ac:dyDescent="0.2">
      <c r="A217" s="236"/>
      <c r="B217" s="209">
        <f t="shared" si="58"/>
        <v>11</v>
      </c>
      <c r="C217" s="154">
        <f>D215</f>
        <v>43174</v>
      </c>
      <c r="D217" s="240"/>
      <c r="E217" s="157" t="str">
        <f t="shared" si="64"/>
        <v>Après-midi</v>
      </c>
      <c r="F217" s="76"/>
      <c r="G217" s="73">
        <v>45</v>
      </c>
      <c r="H217" s="74">
        <v>67.66</v>
      </c>
      <c r="I217" s="73"/>
      <c r="J217" s="74"/>
      <c r="K217" s="73"/>
      <c r="L217" s="74"/>
      <c r="M217" s="73"/>
      <c r="N217" s="74"/>
      <c r="O217" s="308">
        <f t="shared" si="62"/>
        <v>45</v>
      </c>
      <c r="P217" s="306">
        <f t="shared" si="63"/>
        <v>67.66</v>
      </c>
      <c r="Q217" s="73"/>
      <c r="R217" s="293"/>
      <c r="S217" s="75"/>
      <c r="T217" s="223"/>
      <c r="U217" s="145" t="s">
        <v>105</v>
      </c>
      <c r="V217" s="146" t="s">
        <v>105</v>
      </c>
      <c r="W217" s="146" t="s">
        <v>105</v>
      </c>
      <c r="X217" s="74">
        <v>9.3000000000000007</v>
      </c>
      <c r="Y217" s="131">
        <v>36</v>
      </c>
      <c r="Z217" s="74" t="s">
        <v>71</v>
      </c>
      <c r="AA217" s="73">
        <v>1.5</v>
      </c>
      <c r="AB217" s="74"/>
      <c r="AC217" s="186"/>
      <c r="AD217" s="169"/>
      <c r="AE217" s="191"/>
      <c r="AF217" s="138"/>
      <c r="AG217" s="186">
        <v>11</v>
      </c>
      <c r="AH217" s="203">
        <v>7</v>
      </c>
      <c r="AI217" s="169"/>
      <c r="AJ217" s="220"/>
      <c r="AK217" s="212"/>
      <c r="AL217" s="172"/>
      <c r="AM217" s="196"/>
      <c r="AN217" s="179"/>
      <c r="AO217" s="206">
        <v>1134427</v>
      </c>
      <c r="AP217" s="74" t="s">
        <v>105</v>
      </c>
      <c r="AQ217" s="178"/>
      <c r="AR217" s="178"/>
      <c r="AS217" s="74"/>
      <c r="AT217" s="178"/>
      <c r="AU217" s="178"/>
      <c r="AV217" s="74"/>
      <c r="AW217" s="298"/>
    </row>
    <row r="218" spans="1:49" ht="14.25" customHeight="1" x14ac:dyDescent="0.2">
      <c r="A218" s="236"/>
      <c r="B218" s="209">
        <f t="shared" si="58"/>
        <v>11</v>
      </c>
      <c r="C218" s="154">
        <f>D218</f>
        <v>43175</v>
      </c>
      <c r="D218" s="241">
        <f>D215+1</f>
        <v>43175</v>
      </c>
      <c r="E218" s="157" t="str">
        <f t="shared" si="64"/>
        <v>Nuit</v>
      </c>
      <c r="F218" s="76"/>
      <c r="G218" s="73"/>
      <c r="H218" s="74"/>
      <c r="I218" s="73"/>
      <c r="J218" s="74"/>
      <c r="K218" s="73"/>
      <c r="L218" s="74"/>
      <c r="M218" s="73"/>
      <c r="N218" s="74"/>
      <c r="O218" s="308" t="str">
        <f t="shared" si="62"/>
        <v/>
      </c>
      <c r="P218" s="306" t="str">
        <f t="shared" si="63"/>
        <v/>
      </c>
      <c r="Q218" s="73"/>
      <c r="R218" s="293"/>
      <c r="S218" s="75"/>
      <c r="T218" s="223"/>
      <c r="U218" s="145"/>
      <c r="V218" s="146"/>
      <c r="W218" s="146"/>
      <c r="X218" s="74"/>
      <c r="Y218" s="131"/>
      <c r="Z218" s="74"/>
      <c r="AA218" s="73"/>
      <c r="AB218" s="74"/>
      <c r="AC218" s="186"/>
      <c r="AD218" s="169"/>
      <c r="AE218" s="191"/>
      <c r="AF218" s="138"/>
      <c r="AG218" s="186"/>
      <c r="AH218" s="203"/>
      <c r="AI218" s="169"/>
      <c r="AJ218" s="211"/>
      <c r="AK218" s="219"/>
      <c r="AL218" s="172"/>
      <c r="AM218" s="196"/>
      <c r="AN218" s="179"/>
      <c r="AO218" s="206"/>
      <c r="AP218" s="74"/>
      <c r="AQ218" s="178"/>
      <c r="AR218" s="178"/>
      <c r="AS218" s="74"/>
      <c r="AT218" s="178"/>
      <c r="AU218" s="178"/>
      <c r="AV218" s="74"/>
      <c r="AW218" s="298"/>
    </row>
    <row r="219" spans="1:49" ht="14.25" customHeight="1" x14ac:dyDescent="0.2">
      <c r="A219" s="236"/>
      <c r="B219" s="209">
        <f t="shared" si="58"/>
        <v>11</v>
      </c>
      <c r="C219" s="154">
        <f>D218</f>
        <v>43175</v>
      </c>
      <c r="D219" s="239"/>
      <c r="E219" s="157" t="str">
        <f t="shared" si="64"/>
        <v>Matin</v>
      </c>
      <c r="F219" s="76" t="s">
        <v>91</v>
      </c>
      <c r="G219" s="73">
        <v>7</v>
      </c>
      <c r="H219" s="74">
        <v>7.06</v>
      </c>
      <c r="I219" s="73">
        <v>24</v>
      </c>
      <c r="J219" s="74">
        <v>20.68</v>
      </c>
      <c r="K219" s="73"/>
      <c r="L219" s="74"/>
      <c r="M219" s="73"/>
      <c r="N219" s="74"/>
      <c r="O219" s="308">
        <f t="shared" si="62"/>
        <v>31</v>
      </c>
      <c r="P219" s="306">
        <f t="shared" si="63"/>
        <v>27.74</v>
      </c>
      <c r="Q219" s="73"/>
      <c r="R219" s="294"/>
      <c r="S219" s="88"/>
      <c r="T219" s="224"/>
      <c r="U219" s="147"/>
      <c r="V219" s="148"/>
      <c r="W219" s="148"/>
      <c r="X219" s="128"/>
      <c r="Y219" s="132"/>
      <c r="Z219" s="128"/>
      <c r="AA219" s="126"/>
      <c r="AB219" s="128"/>
      <c r="AC219" s="186"/>
      <c r="AD219" s="169"/>
      <c r="AE219" s="191"/>
      <c r="AF219" s="138"/>
      <c r="AG219" s="186">
        <v>11</v>
      </c>
      <c r="AH219" s="203">
        <v>7</v>
      </c>
      <c r="AI219" s="169"/>
      <c r="AJ219" s="220"/>
      <c r="AK219" s="219"/>
      <c r="AL219" s="172"/>
      <c r="AM219" s="196"/>
      <c r="AN219" s="179"/>
      <c r="AO219" s="206"/>
      <c r="AP219" s="74"/>
      <c r="AQ219" s="178"/>
      <c r="AR219" s="178"/>
      <c r="AS219" s="74"/>
      <c r="AT219" s="178" t="s">
        <v>131</v>
      </c>
      <c r="AU219" s="178" t="s">
        <v>132</v>
      </c>
      <c r="AV219" s="74" t="s">
        <v>105</v>
      </c>
      <c r="AW219" s="298"/>
    </row>
    <row r="220" spans="1:49" ht="14.25" customHeight="1" x14ac:dyDescent="0.2">
      <c r="A220" s="236"/>
      <c r="B220" s="209">
        <f t="shared" si="58"/>
        <v>11</v>
      </c>
      <c r="C220" s="154">
        <f>D218</f>
        <v>43175</v>
      </c>
      <c r="D220" s="240"/>
      <c r="E220" s="157" t="str">
        <f t="shared" si="64"/>
        <v>Après-midi</v>
      </c>
      <c r="F220" s="76"/>
      <c r="G220" s="73">
        <v>5</v>
      </c>
      <c r="H220" s="74">
        <v>6.63</v>
      </c>
      <c r="I220" s="73">
        <v>4</v>
      </c>
      <c r="J220" s="74">
        <v>4.7699999999999996</v>
      </c>
      <c r="K220" s="73"/>
      <c r="L220" s="74"/>
      <c r="M220" s="73"/>
      <c r="N220" s="74"/>
      <c r="O220" s="308">
        <f t="shared" si="62"/>
        <v>9</v>
      </c>
      <c r="P220" s="306">
        <f t="shared" si="63"/>
        <v>11.399999999999999</v>
      </c>
      <c r="Q220" s="73"/>
      <c r="R220" s="293"/>
      <c r="S220" s="75"/>
      <c r="T220" s="223"/>
      <c r="U220" s="145" t="s">
        <v>96</v>
      </c>
      <c r="V220" s="146" t="s">
        <v>96</v>
      </c>
      <c r="W220" s="146" t="s">
        <v>96</v>
      </c>
      <c r="X220" s="74">
        <v>8.1</v>
      </c>
      <c r="Y220" s="131">
        <v>36</v>
      </c>
      <c r="Z220" s="74" t="s">
        <v>71</v>
      </c>
      <c r="AA220" s="73">
        <v>1.5</v>
      </c>
      <c r="AB220" s="74"/>
      <c r="AC220" s="186"/>
      <c r="AD220" s="169"/>
      <c r="AE220" s="191"/>
      <c r="AF220" s="138"/>
      <c r="AG220" s="186"/>
      <c r="AH220" s="203"/>
      <c r="AI220" s="169"/>
      <c r="AJ220" s="211"/>
      <c r="AK220" s="212"/>
      <c r="AL220" s="172"/>
      <c r="AM220" s="196"/>
      <c r="AN220" s="179"/>
      <c r="AO220" s="206"/>
      <c r="AP220" s="74"/>
      <c r="AQ220" s="178"/>
      <c r="AR220" s="178"/>
      <c r="AS220" s="74"/>
      <c r="AT220" s="178"/>
      <c r="AU220" s="178"/>
      <c r="AV220" s="74"/>
      <c r="AW220" s="298"/>
    </row>
    <row r="221" spans="1:49" ht="14.25" customHeight="1" x14ac:dyDescent="0.2">
      <c r="A221" s="236"/>
      <c r="B221" s="209">
        <f t="shared" si="58"/>
        <v>11</v>
      </c>
      <c r="C221" s="154">
        <f>D221</f>
        <v>43176</v>
      </c>
      <c r="D221" s="241">
        <f>D218+1</f>
        <v>43176</v>
      </c>
      <c r="E221" s="157" t="str">
        <f t="shared" si="64"/>
        <v>Nuit</v>
      </c>
      <c r="F221" s="76"/>
      <c r="G221" s="73"/>
      <c r="H221" s="74"/>
      <c r="I221" s="73"/>
      <c r="J221" s="74"/>
      <c r="K221" s="73"/>
      <c r="L221" s="74"/>
      <c r="M221" s="73"/>
      <c r="N221" s="74"/>
      <c r="O221" s="308" t="str">
        <f t="shared" si="62"/>
        <v/>
      </c>
      <c r="P221" s="306" t="str">
        <f t="shared" si="63"/>
        <v/>
      </c>
      <c r="Q221" s="73"/>
      <c r="R221" s="293"/>
      <c r="S221" s="75"/>
      <c r="T221" s="223"/>
      <c r="U221" s="145"/>
      <c r="V221" s="146"/>
      <c r="W221" s="146"/>
      <c r="X221" s="74"/>
      <c r="Y221" s="131"/>
      <c r="Z221" s="74"/>
      <c r="AA221" s="73"/>
      <c r="AB221" s="74"/>
      <c r="AC221" s="186"/>
      <c r="AD221" s="169"/>
      <c r="AE221" s="191"/>
      <c r="AF221" s="138"/>
      <c r="AG221" s="186"/>
      <c r="AH221" s="203"/>
      <c r="AI221" s="169"/>
      <c r="AJ221" s="211"/>
      <c r="AK221" s="212"/>
      <c r="AL221" s="172"/>
      <c r="AM221" s="196"/>
      <c r="AN221" s="179"/>
      <c r="AO221" s="206"/>
      <c r="AP221" s="74"/>
      <c r="AQ221" s="178"/>
      <c r="AR221" s="178"/>
      <c r="AS221" s="74"/>
      <c r="AT221" s="178"/>
      <c r="AU221" s="178"/>
      <c r="AV221" s="74"/>
      <c r="AW221" s="298"/>
    </row>
    <row r="222" spans="1:49" ht="14.25" customHeight="1" x14ac:dyDescent="0.2">
      <c r="A222" s="236"/>
      <c r="B222" s="209">
        <f t="shared" si="58"/>
        <v>11</v>
      </c>
      <c r="C222" s="154">
        <f>D221</f>
        <v>43176</v>
      </c>
      <c r="D222" s="239"/>
      <c r="E222" s="157" t="str">
        <f t="shared" si="64"/>
        <v>Matin</v>
      </c>
      <c r="F222" s="72"/>
      <c r="G222" s="84"/>
      <c r="H222" s="85"/>
      <c r="I222" s="84"/>
      <c r="J222" s="85"/>
      <c r="K222" s="84"/>
      <c r="L222" s="85"/>
      <c r="M222" s="84"/>
      <c r="N222" s="85"/>
      <c r="O222" s="308" t="str">
        <f t="shared" si="62"/>
        <v/>
      </c>
      <c r="P222" s="306" t="str">
        <f t="shared" si="63"/>
        <v/>
      </c>
      <c r="Q222" s="73"/>
      <c r="R222" s="293"/>
      <c r="S222" s="75"/>
      <c r="T222" s="223"/>
      <c r="U222" s="145"/>
      <c r="V222" s="146"/>
      <c r="W222" s="146"/>
      <c r="X222" s="74"/>
      <c r="Y222" s="131"/>
      <c r="Z222" s="74"/>
      <c r="AA222" s="73"/>
      <c r="AB222" s="74"/>
      <c r="AC222" s="186"/>
      <c r="AD222" s="169"/>
      <c r="AE222" s="191"/>
      <c r="AF222" s="138"/>
      <c r="AG222" s="186"/>
      <c r="AH222" s="203"/>
      <c r="AI222" s="169"/>
      <c r="AJ222" s="211"/>
      <c r="AK222" s="212"/>
      <c r="AL222" s="172"/>
      <c r="AM222" s="196"/>
      <c r="AN222" s="179"/>
      <c r="AO222" s="206"/>
      <c r="AP222" s="74"/>
      <c r="AQ222" s="178"/>
      <c r="AR222" s="178"/>
      <c r="AS222" s="74"/>
      <c r="AT222" s="178"/>
      <c r="AU222" s="178"/>
      <c r="AV222" s="74"/>
      <c r="AW222" s="298"/>
    </row>
    <row r="223" spans="1:49" ht="14.25" customHeight="1" thickBot="1" x14ac:dyDescent="0.25">
      <c r="A223" s="237"/>
      <c r="B223" s="209">
        <f t="shared" si="58"/>
        <v>11</v>
      </c>
      <c r="C223" s="154">
        <f>D221</f>
        <v>43176</v>
      </c>
      <c r="D223" s="242"/>
      <c r="E223" s="158" t="str">
        <f t="shared" si="64"/>
        <v>Après-midi</v>
      </c>
      <c r="F223" s="78"/>
      <c r="G223" s="79"/>
      <c r="H223" s="80"/>
      <c r="I223" s="79"/>
      <c r="J223" s="80"/>
      <c r="K223" s="79"/>
      <c r="L223" s="80"/>
      <c r="M223" s="79"/>
      <c r="N223" s="80"/>
      <c r="O223" s="309" t="str">
        <f t="shared" si="62"/>
        <v/>
      </c>
      <c r="P223" s="310" t="str">
        <f t="shared" si="63"/>
        <v/>
      </c>
      <c r="Q223" s="79"/>
      <c r="R223" s="295"/>
      <c r="S223" s="81"/>
      <c r="T223" s="225"/>
      <c r="U223" s="149"/>
      <c r="V223" s="150"/>
      <c r="W223" s="150"/>
      <c r="X223" s="80"/>
      <c r="Y223" s="133"/>
      <c r="Z223" s="80"/>
      <c r="AA223" s="79"/>
      <c r="AB223" s="80"/>
      <c r="AC223" s="187"/>
      <c r="AD223" s="170"/>
      <c r="AE223" s="192"/>
      <c r="AF223" s="139"/>
      <c r="AG223" s="187"/>
      <c r="AH223" s="204"/>
      <c r="AI223" s="170"/>
      <c r="AJ223" s="213"/>
      <c r="AK223" s="214"/>
      <c r="AL223" s="173"/>
      <c r="AM223" s="197"/>
      <c r="AN223" s="198"/>
      <c r="AO223" s="207"/>
      <c r="AP223" s="80"/>
      <c r="AQ223" s="180"/>
      <c r="AR223" s="180"/>
      <c r="AS223" s="80"/>
      <c r="AT223" s="180"/>
      <c r="AU223" s="180"/>
      <c r="AV223" s="80"/>
      <c r="AW223" s="299"/>
    </row>
    <row r="224" spans="1:49" ht="14.25" customHeight="1" thickBot="1" x14ac:dyDescent="0.25">
      <c r="A224" s="144"/>
      <c r="B224" s="209">
        <f t="shared" si="58"/>
        <v>0</v>
      </c>
      <c r="F224" s="119" t="s">
        <v>103</v>
      </c>
      <c r="G224" s="111">
        <f t="shared" ref="G224:N224" si="65">SUM(G206:G223)</f>
        <v>248</v>
      </c>
      <c r="H224" s="112">
        <f t="shared" si="65"/>
        <v>314.72999999999996</v>
      </c>
      <c r="I224" s="111">
        <f t="shared" si="65"/>
        <v>88</v>
      </c>
      <c r="J224" s="112">
        <f t="shared" si="65"/>
        <v>98.409999999999982</v>
      </c>
      <c r="K224" s="111">
        <f t="shared" si="65"/>
        <v>0</v>
      </c>
      <c r="L224" s="112">
        <f t="shared" si="65"/>
        <v>0</v>
      </c>
      <c r="M224" s="111">
        <f t="shared" si="65"/>
        <v>7</v>
      </c>
      <c r="N224" s="112">
        <f t="shared" si="65"/>
        <v>5.9799999999999995</v>
      </c>
      <c r="O224" s="176">
        <f>SUM(G224,I224,K224,M224)</f>
        <v>343</v>
      </c>
      <c r="P224" s="314">
        <f>SUM(H224,J224,L224,N224)</f>
        <v>419.11999999999995</v>
      </c>
      <c r="Q224" s="111">
        <f t="shared" ref="Q224:R224" si="66">SUM(Q206:Q223)</f>
        <v>0</v>
      </c>
      <c r="R224" s="112">
        <f t="shared" si="66"/>
        <v>0</v>
      </c>
      <c r="S224" s="112">
        <f>SUM(S206:S223)</f>
        <v>0</v>
      </c>
      <c r="T224" s="221"/>
      <c r="W224" s="121" t="s">
        <v>104</v>
      </c>
      <c r="X224" s="152">
        <f>IFERROR(AVERAGE(X206:X223),0)</f>
        <v>8.5857142857142854</v>
      </c>
      <c r="Y224" s="123">
        <f>IFERROR(AVERAGE(Y206:Y223),"-")</f>
        <v>34.25</v>
      </c>
      <c r="Z224" s="122"/>
      <c r="AA224" s="121">
        <f>IFERROR(AVERAGE(AA206:AA223),0)</f>
        <v>1.5</v>
      </c>
      <c r="AB224" s="122"/>
      <c r="AC224" s="188" t="str">
        <f>IFERROR(AVERAGE(AC206:AC223),"-")</f>
        <v>-</v>
      </c>
      <c r="AD224" s="112"/>
      <c r="AE224" s="193" t="str">
        <f>IFERROR(AVERAGE(AE206:AE223),"-")</f>
        <v>-</v>
      </c>
      <c r="AF224" s="121"/>
      <c r="AG224" s="188">
        <f>IFERROR(AVERAGE(AG206:AG223),"-")</f>
        <v>11</v>
      </c>
      <c r="AH224" s="201">
        <f t="shared" ref="AH224" si="67">IFERROR(AVERAGE(AH206:AH223),0)</f>
        <v>7</v>
      </c>
      <c r="AI224" s="112"/>
      <c r="AJ224" s="210" t="str">
        <f>IFERROR(AVERAGE(AJ206:AJ223),"-")</f>
        <v>-</v>
      </c>
      <c r="AK224" s="215" t="str">
        <f>IFERROR(AVERAGE(AK206:AK223),"-")</f>
        <v>-</v>
      </c>
      <c r="AL224" s="174"/>
      <c r="AM224" s="181"/>
      <c r="AN224" s="181"/>
      <c r="AO224" s="181"/>
      <c r="AP224" s="110"/>
      <c r="AQ224" s="181"/>
      <c r="AR224" s="181"/>
      <c r="AS224" s="110"/>
      <c r="AT224" s="181"/>
      <c r="AU224" s="181"/>
      <c r="AV224" s="110"/>
      <c r="AW224" s="110"/>
    </row>
    <row r="225" spans="1:49" ht="14.25" customHeight="1" thickBot="1" x14ac:dyDescent="0.25">
      <c r="B225" s="209">
        <f t="shared" si="58"/>
        <v>0</v>
      </c>
      <c r="O225" s="315"/>
      <c r="P225" s="315"/>
      <c r="T225" s="222"/>
      <c r="AJ225" s="216"/>
      <c r="AK225" s="216"/>
    </row>
    <row r="226" spans="1:49" ht="14.25" customHeight="1" x14ac:dyDescent="0.2">
      <c r="A226" s="235">
        <f>A206+1</f>
        <v>12</v>
      </c>
      <c r="B226" s="209">
        <f t="shared" si="58"/>
        <v>12</v>
      </c>
      <c r="C226" s="154">
        <f>D226</f>
        <v>43178</v>
      </c>
      <c r="D226" s="238">
        <f>D221+2</f>
        <v>43178</v>
      </c>
      <c r="E226" s="151" t="s">
        <v>17</v>
      </c>
      <c r="F226" s="68"/>
      <c r="G226" s="69"/>
      <c r="H226" s="70"/>
      <c r="I226" s="69"/>
      <c r="J226" s="70"/>
      <c r="K226" s="69"/>
      <c r="L226" s="70"/>
      <c r="M226" s="69"/>
      <c r="N226" s="70"/>
      <c r="O226" s="303" t="str">
        <f>IF(G226+I226+K226+M226=0,"",G226+I226+K226+M226)</f>
        <v/>
      </c>
      <c r="P226" s="304" t="str">
        <f>IF(H226+J226+L226+N226=0,"",H226+J226+L226+N226)</f>
        <v/>
      </c>
      <c r="Q226" s="69"/>
      <c r="R226" s="292"/>
      <c r="S226" s="71"/>
      <c r="T226" s="226"/>
      <c r="U226" s="300"/>
      <c r="V226" s="301"/>
      <c r="W226" s="301"/>
      <c r="X226" s="70"/>
      <c r="Y226" s="130"/>
      <c r="Z226" s="70"/>
      <c r="AA226" s="69"/>
      <c r="AB226" s="70"/>
      <c r="AC226" s="190"/>
      <c r="AD226" s="171"/>
      <c r="AE226" s="194"/>
      <c r="AF226" s="141"/>
      <c r="AG226" s="190"/>
      <c r="AH226" s="205"/>
      <c r="AI226" s="171"/>
      <c r="AJ226" s="217"/>
      <c r="AK226" s="218"/>
      <c r="AL226" s="175"/>
      <c r="AM226" s="199"/>
      <c r="AN226" s="200"/>
      <c r="AO226" s="208"/>
      <c r="AP226" s="70"/>
      <c r="AQ226" s="183"/>
      <c r="AR226" s="183"/>
      <c r="AS226" s="70"/>
      <c r="AT226" s="183"/>
      <c r="AU226" s="183"/>
      <c r="AV226" s="70"/>
      <c r="AW226" s="302"/>
    </row>
    <row r="227" spans="1:49" ht="14.25" customHeight="1" x14ac:dyDescent="0.2">
      <c r="A227" s="236"/>
      <c r="B227" s="209">
        <f t="shared" si="58"/>
        <v>12</v>
      </c>
      <c r="C227" s="154">
        <f>D226</f>
        <v>43178</v>
      </c>
      <c r="D227" s="239"/>
      <c r="E227" s="156" t="s">
        <v>16</v>
      </c>
      <c r="F227" s="72" t="s">
        <v>60</v>
      </c>
      <c r="G227" s="84">
        <v>2</v>
      </c>
      <c r="H227" s="85">
        <v>0.6</v>
      </c>
      <c r="I227" s="84">
        <v>5</v>
      </c>
      <c r="J227" s="85">
        <v>4.8</v>
      </c>
      <c r="K227" s="84"/>
      <c r="L227" s="85"/>
      <c r="M227" s="84"/>
      <c r="N227" s="85"/>
      <c r="O227" s="305">
        <f t="shared" ref="O227:O243" si="68">IF(G227+I227+K227+M227=0,"",G227+I227+K227+M227)</f>
        <v>7</v>
      </c>
      <c r="P227" s="306">
        <f t="shared" ref="P227:P243" si="69">IF(H227+J227+L227+N227=0,"",H227+J227+L227+N227)</f>
        <v>5.3999999999999995</v>
      </c>
      <c r="Q227" s="73"/>
      <c r="R227" s="293"/>
      <c r="S227" s="75"/>
      <c r="T227" s="223"/>
      <c r="U227" s="145"/>
      <c r="V227" s="146"/>
      <c r="W227" s="146"/>
      <c r="X227" s="74">
        <v>8.1</v>
      </c>
      <c r="Y227" s="131">
        <v>34</v>
      </c>
      <c r="Z227" s="74" t="s">
        <v>71</v>
      </c>
      <c r="AA227" s="73">
        <v>1.5</v>
      </c>
      <c r="AB227" s="74" t="s">
        <v>105</v>
      </c>
      <c r="AC227" s="186"/>
      <c r="AD227" s="169"/>
      <c r="AE227" s="191"/>
      <c r="AF227" s="138"/>
      <c r="AG227" s="186" t="s">
        <v>134</v>
      </c>
      <c r="AH227" s="203" t="s">
        <v>135</v>
      </c>
      <c r="AI227" s="169"/>
      <c r="AJ227" s="211"/>
      <c r="AK227" s="212"/>
      <c r="AL227" s="172"/>
      <c r="AM227" s="196"/>
      <c r="AN227" s="179"/>
      <c r="AO227" s="206"/>
      <c r="AP227" s="74"/>
      <c r="AQ227" s="178"/>
      <c r="AR227" s="178"/>
      <c r="AS227" s="74"/>
      <c r="AT227" s="178"/>
      <c r="AU227" s="178"/>
      <c r="AV227" s="74"/>
      <c r="AW227" s="298" t="s">
        <v>105</v>
      </c>
    </row>
    <row r="228" spans="1:49" ht="14.25" customHeight="1" x14ac:dyDescent="0.2">
      <c r="A228" s="236"/>
      <c r="B228" s="209">
        <f t="shared" si="58"/>
        <v>12</v>
      </c>
      <c r="C228" s="154">
        <f>D226</f>
        <v>43178</v>
      </c>
      <c r="D228" s="240"/>
      <c r="E228" s="156" t="s">
        <v>18</v>
      </c>
      <c r="F228" s="76"/>
      <c r="G228" s="73">
        <v>7</v>
      </c>
      <c r="H228" s="74">
        <v>8.64</v>
      </c>
      <c r="I228" s="73">
        <v>4</v>
      </c>
      <c r="J228" s="74">
        <v>7.23</v>
      </c>
      <c r="K228" s="73"/>
      <c r="L228" s="74"/>
      <c r="M228" s="73"/>
      <c r="N228" s="74"/>
      <c r="O228" s="307">
        <f t="shared" si="68"/>
        <v>11</v>
      </c>
      <c r="P228" s="306">
        <f t="shared" si="69"/>
        <v>15.870000000000001</v>
      </c>
      <c r="Q228" s="73"/>
      <c r="R228" s="293"/>
      <c r="S228" s="75"/>
      <c r="T228" s="223"/>
      <c r="U228" s="145" t="s">
        <v>105</v>
      </c>
      <c r="V228" s="146" t="s">
        <v>105</v>
      </c>
      <c r="W228" s="146" t="s">
        <v>105</v>
      </c>
      <c r="X228" s="74">
        <v>9</v>
      </c>
      <c r="Y228" s="131">
        <v>34</v>
      </c>
      <c r="Z228" s="74" t="s">
        <v>71</v>
      </c>
      <c r="AA228" s="73">
        <v>1.5</v>
      </c>
      <c r="AB228" s="74"/>
      <c r="AC228" s="186"/>
      <c r="AD228" s="169"/>
      <c r="AE228" s="191"/>
      <c r="AF228" s="138"/>
      <c r="AG228" s="186" t="s">
        <v>134</v>
      </c>
      <c r="AH228" s="203" t="s">
        <v>135</v>
      </c>
      <c r="AI228" s="169"/>
      <c r="AJ228" s="211"/>
      <c r="AK228" s="212"/>
      <c r="AL228" s="172"/>
      <c r="AM228" s="196"/>
      <c r="AN228" s="179"/>
      <c r="AO228" s="206"/>
      <c r="AP228" s="74"/>
      <c r="AQ228" s="178"/>
      <c r="AR228" s="178"/>
      <c r="AS228" s="74"/>
      <c r="AT228" s="178"/>
      <c r="AU228" s="178"/>
      <c r="AV228" s="74"/>
      <c r="AW228" s="298"/>
    </row>
    <row r="229" spans="1:49" ht="14.25" customHeight="1" x14ac:dyDescent="0.2">
      <c r="A229" s="236"/>
      <c r="B229" s="209">
        <f t="shared" si="58"/>
        <v>12</v>
      </c>
      <c r="C229" s="154">
        <f>D229</f>
        <v>43179</v>
      </c>
      <c r="D229" s="241">
        <f>D226+1</f>
        <v>43179</v>
      </c>
      <c r="E229" s="157" t="str">
        <f>$E$6</f>
        <v>Nuit</v>
      </c>
      <c r="F229" s="77"/>
      <c r="G229" s="86"/>
      <c r="H229" s="87"/>
      <c r="I229" s="86"/>
      <c r="J229" s="87"/>
      <c r="K229" s="86"/>
      <c r="L229" s="87"/>
      <c r="M229" s="86"/>
      <c r="N229" s="87"/>
      <c r="O229" s="308" t="str">
        <f t="shared" si="68"/>
        <v/>
      </c>
      <c r="P229" s="306" t="str">
        <f t="shared" si="69"/>
        <v/>
      </c>
      <c r="Q229" s="73"/>
      <c r="R229" s="293"/>
      <c r="S229" s="75"/>
      <c r="T229" s="223"/>
      <c r="U229" s="145"/>
      <c r="V229" s="146"/>
      <c r="W229" s="146"/>
      <c r="X229" s="74"/>
      <c r="Y229" s="131"/>
      <c r="Z229" s="74"/>
      <c r="AA229" s="73"/>
      <c r="AB229" s="74"/>
      <c r="AC229" s="186"/>
      <c r="AD229" s="169"/>
      <c r="AE229" s="191"/>
      <c r="AF229" s="138"/>
      <c r="AG229" s="186"/>
      <c r="AH229" s="203"/>
      <c r="AI229" s="169"/>
      <c r="AJ229" s="211"/>
      <c r="AK229" s="212"/>
      <c r="AL229" s="172"/>
      <c r="AM229" s="196"/>
      <c r="AN229" s="179"/>
      <c r="AO229" s="206"/>
      <c r="AP229" s="74"/>
      <c r="AQ229" s="178"/>
      <c r="AR229" s="178"/>
      <c r="AS229" s="74"/>
      <c r="AT229" s="178"/>
      <c r="AU229" s="178"/>
      <c r="AV229" s="74"/>
      <c r="AW229" s="298"/>
    </row>
    <row r="230" spans="1:49" ht="14.25" customHeight="1" x14ac:dyDescent="0.2">
      <c r="A230" s="236"/>
      <c r="B230" s="209">
        <f t="shared" si="58"/>
        <v>12</v>
      </c>
      <c r="C230" s="154">
        <f>D229</f>
        <v>43179</v>
      </c>
      <c r="D230" s="239"/>
      <c r="E230" s="157" t="str">
        <f>$E$7</f>
        <v>Matin</v>
      </c>
      <c r="F230" s="76" t="s">
        <v>60</v>
      </c>
      <c r="G230" s="73">
        <v>61</v>
      </c>
      <c r="H230" s="74">
        <v>126.09</v>
      </c>
      <c r="I230" s="73">
        <v>6</v>
      </c>
      <c r="J230" s="74">
        <v>10.59</v>
      </c>
      <c r="K230" s="73"/>
      <c r="L230" s="74"/>
      <c r="M230" s="73"/>
      <c r="N230" s="74"/>
      <c r="O230" s="308">
        <f t="shared" si="68"/>
        <v>67</v>
      </c>
      <c r="P230" s="306">
        <f t="shared" si="69"/>
        <v>136.68</v>
      </c>
      <c r="Q230" s="73"/>
      <c r="R230" s="293"/>
      <c r="S230" s="75"/>
      <c r="T230" s="223"/>
      <c r="U230" s="145"/>
      <c r="V230" s="146"/>
      <c r="W230" s="146"/>
      <c r="X230" s="74">
        <v>9.3000000000000007</v>
      </c>
      <c r="Y230" s="131">
        <v>34</v>
      </c>
      <c r="Z230" s="74" t="s">
        <v>71</v>
      </c>
      <c r="AA230" s="73">
        <v>1.5</v>
      </c>
      <c r="AB230" s="74"/>
      <c r="AC230" s="186"/>
      <c r="AD230" s="169"/>
      <c r="AE230" s="191"/>
      <c r="AF230" s="138"/>
      <c r="AG230" s="186" t="s">
        <v>134</v>
      </c>
      <c r="AH230" s="203" t="s">
        <v>135</v>
      </c>
      <c r="AI230" s="169" t="s">
        <v>105</v>
      </c>
      <c r="AJ230" s="211"/>
      <c r="AK230" s="212"/>
      <c r="AL230" s="172"/>
      <c r="AM230" s="196"/>
      <c r="AN230" s="179"/>
      <c r="AO230" s="206"/>
      <c r="AP230" s="74"/>
      <c r="AQ230" s="178"/>
      <c r="AR230" s="178"/>
      <c r="AS230" s="74"/>
      <c r="AT230" s="178"/>
      <c r="AU230" s="178"/>
      <c r="AV230" s="74"/>
      <c r="AW230" s="298"/>
    </row>
    <row r="231" spans="1:49" ht="14.25" customHeight="1" x14ac:dyDescent="0.2">
      <c r="A231" s="236"/>
      <c r="B231" s="209">
        <f t="shared" si="58"/>
        <v>12</v>
      </c>
      <c r="C231" s="154">
        <f>D229</f>
        <v>43179</v>
      </c>
      <c r="D231" s="240"/>
      <c r="E231" s="157" t="str">
        <f>$E$8</f>
        <v>Après-midi</v>
      </c>
      <c r="F231" s="76"/>
      <c r="G231" s="73">
        <v>33</v>
      </c>
      <c r="H231" s="74">
        <v>57.95</v>
      </c>
      <c r="I231" s="73">
        <v>2</v>
      </c>
      <c r="J231" s="74">
        <v>3.3</v>
      </c>
      <c r="K231" s="73"/>
      <c r="L231" s="74"/>
      <c r="M231" s="73"/>
      <c r="N231" s="74"/>
      <c r="O231" s="308">
        <f t="shared" si="68"/>
        <v>35</v>
      </c>
      <c r="P231" s="306">
        <f t="shared" si="69"/>
        <v>61.25</v>
      </c>
      <c r="Q231" s="73"/>
      <c r="R231" s="293"/>
      <c r="S231" s="75"/>
      <c r="T231" s="223"/>
      <c r="U231" s="145" t="s">
        <v>105</v>
      </c>
      <c r="V231" s="146" t="s">
        <v>105</v>
      </c>
      <c r="W231" s="146" t="s">
        <v>105</v>
      </c>
      <c r="X231" s="74">
        <v>8.9</v>
      </c>
      <c r="Y231" s="131">
        <v>32</v>
      </c>
      <c r="Z231" s="74" t="s">
        <v>71</v>
      </c>
      <c r="AA231" s="73">
        <v>1.5</v>
      </c>
      <c r="AB231" s="74"/>
      <c r="AC231" s="186"/>
      <c r="AD231" s="169"/>
      <c r="AE231" s="191"/>
      <c r="AF231" s="138"/>
      <c r="AG231" s="186" t="s">
        <v>134</v>
      </c>
      <c r="AH231" s="203" t="s">
        <v>135</v>
      </c>
      <c r="AI231" s="169"/>
      <c r="AJ231" s="211"/>
      <c r="AK231" s="212"/>
      <c r="AL231" s="172"/>
      <c r="AM231" s="196"/>
      <c r="AN231" s="179"/>
      <c r="AO231" s="206"/>
      <c r="AP231" s="74"/>
      <c r="AQ231" s="178"/>
      <c r="AR231" s="178"/>
      <c r="AS231" s="74"/>
      <c r="AT231" s="178"/>
      <c r="AU231" s="178"/>
      <c r="AV231" s="74"/>
      <c r="AW231" s="298"/>
    </row>
    <row r="232" spans="1:49" ht="14.25" customHeight="1" x14ac:dyDescent="0.2">
      <c r="A232" s="236"/>
      <c r="B232" s="209">
        <f t="shared" si="58"/>
        <v>12</v>
      </c>
      <c r="C232" s="154">
        <f>D232</f>
        <v>43180</v>
      </c>
      <c r="D232" s="241">
        <f>D229+1</f>
        <v>43180</v>
      </c>
      <c r="E232" s="157" t="str">
        <f t="shared" ref="E232:E243" si="70">E229</f>
        <v>Nuit</v>
      </c>
      <c r="F232" s="76"/>
      <c r="G232" s="73"/>
      <c r="H232" s="74"/>
      <c r="I232" s="73"/>
      <c r="J232" s="74"/>
      <c r="K232" s="73"/>
      <c r="L232" s="74"/>
      <c r="M232" s="73"/>
      <c r="N232" s="74"/>
      <c r="O232" s="308" t="str">
        <f t="shared" si="68"/>
        <v/>
      </c>
      <c r="P232" s="306" t="str">
        <f t="shared" si="69"/>
        <v/>
      </c>
      <c r="Q232" s="73"/>
      <c r="R232" s="293"/>
      <c r="S232" s="75"/>
      <c r="T232" s="223"/>
      <c r="U232" s="145"/>
      <c r="V232" s="146"/>
      <c r="W232" s="146"/>
      <c r="X232" s="74"/>
      <c r="Y232" s="131"/>
      <c r="Z232" s="74"/>
      <c r="AA232" s="73"/>
      <c r="AB232" s="74"/>
      <c r="AC232" s="186"/>
      <c r="AD232" s="169"/>
      <c r="AE232" s="191"/>
      <c r="AF232" s="138"/>
      <c r="AG232" s="186"/>
      <c r="AH232" s="203"/>
      <c r="AI232" s="169"/>
      <c r="AJ232" s="211"/>
      <c r="AK232" s="212"/>
      <c r="AL232" s="172"/>
      <c r="AM232" s="196"/>
      <c r="AN232" s="179"/>
      <c r="AO232" s="206"/>
      <c r="AP232" s="74"/>
      <c r="AQ232" s="178"/>
      <c r="AR232" s="178"/>
      <c r="AS232" s="74"/>
      <c r="AT232" s="178"/>
      <c r="AU232" s="178"/>
      <c r="AV232" s="74"/>
      <c r="AW232" s="298"/>
    </row>
    <row r="233" spans="1:49" ht="14.25" customHeight="1" x14ac:dyDescent="0.2">
      <c r="A233" s="236"/>
      <c r="B233" s="209">
        <f t="shared" si="58"/>
        <v>12</v>
      </c>
      <c r="C233" s="154">
        <f>D232</f>
        <v>43180</v>
      </c>
      <c r="D233" s="239"/>
      <c r="E233" s="157" t="str">
        <f t="shared" si="70"/>
        <v>Matin</v>
      </c>
      <c r="F233" s="76" t="s">
        <v>60</v>
      </c>
      <c r="G233" s="73">
        <v>57</v>
      </c>
      <c r="H233" s="74">
        <v>69.569999999999993</v>
      </c>
      <c r="I233" s="73">
        <v>13</v>
      </c>
      <c r="J233" s="74">
        <v>19.809999999999999</v>
      </c>
      <c r="K233" s="73"/>
      <c r="L233" s="74"/>
      <c r="M233" s="73"/>
      <c r="N233" s="74"/>
      <c r="O233" s="308">
        <f t="shared" si="68"/>
        <v>70</v>
      </c>
      <c r="P233" s="306">
        <f t="shared" si="69"/>
        <v>89.38</v>
      </c>
      <c r="Q233" s="73"/>
      <c r="R233" s="293"/>
      <c r="S233" s="75"/>
      <c r="T233" s="223"/>
      <c r="U233" s="145"/>
      <c r="V233" s="146"/>
      <c r="W233" s="146"/>
      <c r="X233" s="74">
        <v>8.6</v>
      </c>
      <c r="Y233" s="131">
        <v>35</v>
      </c>
      <c r="Z233" s="74" t="s">
        <v>71</v>
      </c>
      <c r="AA233" s="73">
        <v>1.5</v>
      </c>
      <c r="AB233" s="74"/>
      <c r="AC233" s="186"/>
      <c r="AD233" s="169"/>
      <c r="AE233" s="191"/>
      <c r="AF233" s="138" t="s">
        <v>105</v>
      </c>
      <c r="AG233" s="186" t="s">
        <v>134</v>
      </c>
      <c r="AH233" s="203" t="s">
        <v>135</v>
      </c>
      <c r="AI233" s="169"/>
      <c r="AJ233" s="211"/>
      <c r="AK233" s="212"/>
      <c r="AL233" s="172"/>
      <c r="AM233" s="196"/>
      <c r="AN233" s="179"/>
      <c r="AO233" s="206"/>
      <c r="AP233" s="74"/>
      <c r="AQ233" s="178"/>
      <c r="AR233" s="178"/>
      <c r="AS233" s="74"/>
      <c r="AT233" s="178"/>
      <c r="AU233" s="178"/>
      <c r="AV233" s="74"/>
      <c r="AW233" s="298"/>
    </row>
    <row r="234" spans="1:49" ht="14.25" customHeight="1" x14ac:dyDescent="0.2">
      <c r="A234" s="236"/>
      <c r="B234" s="209">
        <f t="shared" si="58"/>
        <v>12</v>
      </c>
      <c r="C234" s="154">
        <f>D232</f>
        <v>43180</v>
      </c>
      <c r="D234" s="240"/>
      <c r="E234" s="157" t="str">
        <f t="shared" si="70"/>
        <v>Après-midi</v>
      </c>
      <c r="F234" s="76"/>
      <c r="G234" s="73"/>
      <c r="H234" s="74"/>
      <c r="I234" s="73"/>
      <c r="J234" s="74" t="s">
        <v>122</v>
      </c>
      <c r="K234" s="73"/>
      <c r="L234" s="74"/>
      <c r="M234" s="73"/>
      <c r="N234" s="74"/>
      <c r="O234" s="308" t="str">
        <f t="shared" si="68"/>
        <v/>
      </c>
      <c r="P234" s="306"/>
      <c r="Q234" s="73"/>
      <c r="R234" s="293"/>
      <c r="S234" s="75"/>
      <c r="T234" s="223"/>
      <c r="U234" s="145"/>
      <c r="V234" s="146"/>
      <c r="W234" s="146"/>
      <c r="X234" s="74"/>
      <c r="Y234" s="131"/>
      <c r="Z234" s="74"/>
      <c r="AA234" s="73"/>
      <c r="AB234" s="74"/>
      <c r="AC234" s="186"/>
      <c r="AD234" s="169"/>
      <c r="AE234" s="191"/>
      <c r="AF234" s="138"/>
      <c r="AG234" s="186"/>
      <c r="AH234" s="203"/>
      <c r="AI234" s="169"/>
      <c r="AJ234" s="211"/>
      <c r="AK234" s="212"/>
      <c r="AL234" s="172"/>
      <c r="AM234" s="196"/>
      <c r="AN234" s="179"/>
      <c r="AO234" s="206"/>
      <c r="AP234" s="74"/>
      <c r="AQ234" s="178"/>
      <c r="AR234" s="178"/>
      <c r="AS234" s="74"/>
      <c r="AT234" s="178"/>
      <c r="AU234" s="178"/>
      <c r="AV234" s="74"/>
      <c r="AW234" s="298"/>
    </row>
    <row r="235" spans="1:49" ht="14.25" customHeight="1" x14ac:dyDescent="0.2">
      <c r="A235" s="236"/>
      <c r="B235" s="209">
        <f t="shared" si="58"/>
        <v>12</v>
      </c>
      <c r="C235" s="154">
        <f>D235</f>
        <v>43181</v>
      </c>
      <c r="D235" s="241">
        <f>D232+1</f>
        <v>43181</v>
      </c>
      <c r="E235" s="157" t="str">
        <f t="shared" si="70"/>
        <v>Nuit</v>
      </c>
      <c r="F235" s="76"/>
      <c r="G235" s="73"/>
      <c r="H235" s="74"/>
      <c r="I235" s="73"/>
      <c r="J235" s="74"/>
      <c r="K235" s="73"/>
      <c r="L235" s="74"/>
      <c r="M235" s="73"/>
      <c r="N235" s="74"/>
      <c r="O235" s="308" t="str">
        <f t="shared" si="68"/>
        <v/>
      </c>
      <c r="P235" s="306" t="str">
        <f t="shared" si="69"/>
        <v/>
      </c>
      <c r="Q235" s="73"/>
      <c r="R235" s="293"/>
      <c r="S235" s="75"/>
      <c r="T235" s="223"/>
      <c r="U235" s="145"/>
      <c r="V235" s="146"/>
      <c r="W235" s="146"/>
      <c r="X235" s="74"/>
      <c r="Y235" s="131"/>
      <c r="Z235" s="74"/>
      <c r="AA235" s="73"/>
      <c r="AB235" s="74"/>
      <c r="AC235" s="186"/>
      <c r="AD235" s="169"/>
      <c r="AE235" s="191"/>
      <c r="AF235" s="138"/>
      <c r="AG235" s="186"/>
      <c r="AH235" s="203"/>
      <c r="AI235" s="169"/>
      <c r="AJ235" s="211"/>
      <c r="AK235" s="212"/>
      <c r="AL235" s="172"/>
      <c r="AM235" s="196"/>
      <c r="AN235" s="179"/>
      <c r="AO235" s="206"/>
      <c r="AP235" s="74"/>
      <c r="AQ235" s="178"/>
      <c r="AR235" s="178"/>
      <c r="AS235" s="74"/>
      <c r="AT235" s="178"/>
      <c r="AU235" s="178"/>
      <c r="AV235" s="74"/>
      <c r="AW235" s="298"/>
    </row>
    <row r="236" spans="1:49" ht="14.25" customHeight="1" x14ac:dyDescent="0.2">
      <c r="A236" s="236"/>
      <c r="B236" s="209">
        <f t="shared" si="58"/>
        <v>12</v>
      </c>
      <c r="C236" s="154">
        <f>D235</f>
        <v>43181</v>
      </c>
      <c r="D236" s="239"/>
      <c r="E236" s="157" t="str">
        <f t="shared" si="70"/>
        <v>Matin</v>
      </c>
      <c r="F236" s="76" t="s">
        <v>60</v>
      </c>
      <c r="G236" s="73">
        <v>50</v>
      </c>
      <c r="H236" s="74">
        <v>58.85</v>
      </c>
      <c r="I236" s="73">
        <v>10</v>
      </c>
      <c r="J236" s="74">
        <v>11.8</v>
      </c>
      <c r="K236" s="73"/>
      <c r="L236" s="74"/>
      <c r="M236" s="73"/>
      <c r="N236" s="74"/>
      <c r="O236" s="308">
        <f t="shared" si="68"/>
        <v>60</v>
      </c>
      <c r="P236" s="306">
        <f t="shared" si="69"/>
        <v>70.650000000000006</v>
      </c>
      <c r="Q236" s="73"/>
      <c r="R236" s="293"/>
      <c r="S236" s="75"/>
      <c r="T236" s="223"/>
      <c r="U236" s="145"/>
      <c r="V236" s="146"/>
      <c r="W236" s="146"/>
      <c r="X236" s="74">
        <v>8.6</v>
      </c>
      <c r="Y236" s="131">
        <v>35</v>
      </c>
      <c r="Z236" s="74" t="s">
        <v>71</v>
      </c>
      <c r="AA236" s="73">
        <v>1.5</v>
      </c>
      <c r="AB236" s="74"/>
      <c r="AC236" s="186"/>
      <c r="AD236" s="169"/>
      <c r="AE236" s="191"/>
      <c r="AF236" s="138"/>
      <c r="AG236" s="186" t="s">
        <v>134</v>
      </c>
      <c r="AH236" s="203" t="s">
        <v>135</v>
      </c>
      <c r="AI236" s="169"/>
      <c r="AJ236" s="211"/>
      <c r="AK236" s="212"/>
      <c r="AL236" s="172"/>
      <c r="AM236" s="196"/>
      <c r="AN236" s="179"/>
      <c r="AO236" s="206"/>
      <c r="AP236" s="74"/>
      <c r="AQ236" s="178"/>
      <c r="AR236" s="178"/>
      <c r="AS236" s="74"/>
      <c r="AT236" s="178" t="s">
        <v>131</v>
      </c>
      <c r="AU236" s="178" t="s">
        <v>132</v>
      </c>
      <c r="AV236" s="74" t="s">
        <v>96</v>
      </c>
      <c r="AW236" s="298"/>
    </row>
    <row r="237" spans="1:49" ht="14.25" customHeight="1" x14ac:dyDescent="0.2">
      <c r="A237" s="236"/>
      <c r="B237" s="209">
        <f t="shared" si="58"/>
        <v>12</v>
      </c>
      <c r="C237" s="154">
        <f>D235</f>
        <v>43181</v>
      </c>
      <c r="D237" s="240"/>
      <c r="E237" s="157" t="str">
        <f t="shared" si="70"/>
        <v>Après-midi</v>
      </c>
      <c r="F237" s="76"/>
      <c r="G237" s="73">
        <v>22</v>
      </c>
      <c r="H237" s="74">
        <v>20.07</v>
      </c>
      <c r="I237" s="73">
        <v>10</v>
      </c>
      <c r="J237" s="74">
        <v>15.38</v>
      </c>
      <c r="K237" s="73"/>
      <c r="L237" s="74"/>
      <c r="M237" s="73"/>
      <c r="N237" s="74"/>
      <c r="O237" s="308">
        <f t="shared" si="68"/>
        <v>32</v>
      </c>
      <c r="P237" s="306">
        <f t="shared" si="69"/>
        <v>35.450000000000003</v>
      </c>
      <c r="Q237" s="73"/>
      <c r="R237" s="293"/>
      <c r="S237" s="75"/>
      <c r="T237" s="223"/>
      <c r="U237" s="145" t="s">
        <v>105</v>
      </c>
      <c r="V237" s="146" t="s">
        <v>105</v>
      </c>
      <c r="W237" s="146" t="s">
        <v>105</v>
      </c>
      <c r="X237" s="74">
        <v>9.1</v>
      </c>
      <c r="Y237" s="131">
        <v>34</v>
      </c>
      <c r="Z237" s="74" t="s">
        <v>71</v>
      </c>
      <c r="AA237" s="73">
        <v>1.5</v>
      </c>
      <c r="AB237" s="74"/>
      <c r="AC237" s="186"/>
      <c r="AD237" s="169"/>
      <c r="AE237" s="191"/>
      <c r="AF237" s="138"/>
      <c r="AG237" s="186" t="s">
        <v>134</v>
      </c>
      <c r="AH237" s="203" t="s">
        <v>135</v>
      </c>
      <c r="AI237" s="169"/>
      <c r="AJ237" s="220"/>
      <c r="AK237" s="212"/>
      <c r="AL237" s="172"/>
      <c r="AM237" s="196"/>
      <c r="AN237" s="179"/>
      <c r="AO237" s="206"/>
      <c r="AP237" s="74"/>
      <c r="AQ237" s="178"/>
      <c r="AR237" s="178"/>
      <c r="AS237" s="74"/>
      <c r="AT237" s="178"/>
      <c r="AU237" s="178"/>
      <c r="AV237" s="74"/>
      <c r="AW237" s="298"/>
    </row>
    <row r="238" spans="1:49" ht="14.25" customHeight="1" x14ac:dyDescent="0.2">
      <c r="A238" s="236"/>
      <c r="B238" s="209">
        <f t="shared" si="58"/>
        <v>12</v>
      </c>
      <c r="C238" s="154">
        <f>D238</f>
        <v>43182</v>
      </c>
      <c r="D238" s="241">
        <f>D235+1</f>
        <v>43182</v>
      </c>
      <c r="E238" s="157" t="str">
        <f t="shared" si="70"/>
        <v>Nuit</v>
      </c>
      <c r="F238" s="76"/>
      <c r="G238" s="73"/>
      <c r="H238" s="74"/>
      <c r="I238" s="73"/>
      <c r="J238" s="74"/>
      <c r="K238" s="73"/>
      <c r="L238" s="74"/>
      <c r="M238" s="73"/>
      <c r="N238" s="74"/>
      <c r="O238" s="308" t="str">
        <f t="shared" si="68"/>
        <v/>
      </c>
      <c r="P238" s="306" t="str">
        <f t="shared" si="69"/>
        <v/>
      </c>
      <c r="Q238" s="73"/>
      <c r="R238" s="293"/>
      <c r="S238" s="75"/>
      <c r="T238" s="223"/>
      <c r="U238" s="145"/>
      <c r="V238" s="146"/>
      <c r="W238" s="146"/>
      <c r="X238" s="74"/>
      <c r="Y238" s="131"/>
      <c r="Z238" s="74"/>
      <c r="AA238" s="73"/>
      <c r="AB238" s="74"/>
      <c r="AC238" s="186"/>
      <c r="AD238" s="169"/>
      <c r="AE238" s="191"/>
      <c r="AF238" s="138"/>
      <c r="AG238" s="186" t="s">
        <v>134</v>
      </c>
      <c r="AH238" s="203" t="s">
        <v>135</v>
      </c>
      <c r="AI238" s="169" t="s">
        <v>96</v>
      </c>
      <c r="AJ238" s="211"/>
      <c r="AK238" s="219"/>
      <c r="AL238" s="172"/>
      <c r="AM238" s="196"/>
      <c r="AN238" s="179"/>
      <c r="AO238" s="206"/>
      <c r="AP238" s="74"/>
      <c r="AQ238" s="178"/>
      <c r="AR238" s="178"/>
      <c r="AS238" s="74"/>
      <c r="AT238" s="178"/>
      <c r="AU238" s="178"/>
      <c r="AV238" s="74"/>
      <c r="AW238" s="298"/>
    </row>
    <row r="239" spans="1:49" ht="14.25" customHeight="1" x14ac:dyDescent="0.2">
      <c r="A239" s="236"/>
      <c r="B239" s="209">
        <f t="shared" si="58"/>
        <v>12</v>
      </c>
      <c r="C239" s="154">
        <f>D238</f>
        <v>43182</v>
      </c>
      <c r="D239" s="239"/>
      <c r="E239" s="157" t="str">
        <f t="shared" si="70"/>
        <v>Matin</v>
      </c>
      <c r="F239" s="76" t="s">
        <v>60</v>
      </c>
      <c r="G239" s="73">
        <v>61</v>
      </c>
      <c r="H239" s="74">
        <v>121.84</v>
      </c>
      <c r="I239" s="73">
        <v>10</v>
      </c>
      <c r="J239" s="74">
        <v>2.2999999999999998</v>
      </c>
      <c r="K239" s="73"/>
      <c r="L239" s="74"/>
      <c r="M239" s="73"/>
      <c r="N239" s="74"/>
      <c r="O239" s="308">
        <f t="shared" si="68"/>
        <v>71</v>
      </c>
      <c r="P239" s="306">
        <f t="shared" si="69"/>
        <v>124.14</v>
      </c>
      <c r="Q239" s="73"/>
      <c r="R239" s="294"/>
      <c r="S239" s="88"/>
      <c r="T239" s="224"/>
      <c r="U239" s="147"/>
      <c r="V239" s="148"/>
      <c r="W239" s="148"/>
      <c r="X239" s="128"/>
      <c r="Y239" s="132"/>
      <c r="Z239" s="128"/>
      <c r="AA239" s="126"/>
      <c r="AB239" s="128"/>
      <c r="AC239" s="186"/>
      <c r="AD239" s="169"/>
      <c r="AE239" s="191"/>
      <c r="AF239" s="138"/>
      <c r="AG239" s="186"/>
      <c r="AH239" s="203"/>
      <c r="AI239" s="169"/>
      <c r="AJ239" s="220"/>
      <c r="AK239" s="219"/>
      <c r="AL239" s="172"/>
      <c r="AM239" s="196"/>
      <c r="AN239" s="179"/>
      <c r="AO239" s="206" t="s">
        <v>136</v>
      </c>
      <c r="AP239" s="74" t="s">
        <v>96</v>
      </c>
      <c r="AQ239" s="178"/>
      <c r="AR239" s="178"/>
      <c r="AS239" s="74"/>
      <c r="AT239" s="178"/>
      <c r="AU239" s="178"/>
      <c r="AV239" s="74"/>
      <c r="AW239" s="298"/>
    </row>
    <row r="240" spans="1:49" ht="14.25" customHeight="1" x14ac:dyDescent="0.2">
      <c r="A240" s="236"/>
      <c r="B240" s="209">
        <f t="shared" si="58"/>
        <v>12</v>
      </c>
      <c r="C240" s="154">
        <f>D238</f>
        <v>43182</v>
      </c>
      <c r="D240" s="240"/>
      <c r="E240" s="157" t="str">
        <f t="shared" si="70"/>
        <v>Après-midi</v>
      </c>
      <c r="F240" s="76"/>
      <c r="G240" s="73"/>
      <c r="H240" s="74"/>
      <c r="I240" s="73">
        <v>10</v>
      </c>
      <c r="J240" s="74">
        <v>26.95</v>
      </c>
      <c r="K240" s="73"/>
      <c r="L240" s="74"/>
      <c r="M240" s="73"/>
      <c r="N240" s="74"/>
      <c r="O240" s="308">
        <f t="shared" si="68"/>
        <v>10</v>
      </c>
      <c r="P240" s="306">
        <f t="shared" si="69"/>
        <v>26.95</v>
      </c>
      <c r="Q240" s="73"/>
      <c r="R240" s="293"/>
      <c r="S240" s="75"/>
      <c r="T240" s="223"/>
      <c r="U240" s="145" t="s">
        <v>105</v>
      </c>
      <c r="V240" s="146" t="s">
        <v>105</v>
      </c>
      <c r="W240" s="146" t="s">
        <v>105</v>
      </c>
      <c r="X240" s="74">
        <v>10.1</v>
      </c>
      <c r="Y240" s="131">
        <v>36</v>
      </c>
      <c r="Z240" s="74" t="s">
        <v>71</v>
      </c>
      <c r="AA240" s="73">
        <v>1.5</v>
      </c>
      <c r="AB240" s="74"/>
      <c r="AC240" s="186"/>
      <c r="AD240" s="169"/>
      <c r="AE240" s="191"/>
      <c r="AF240" s="138"/>
      <c r="AG240" s="186" t="s">
        <v>134</v>
      </c>
      <c r="AH240" s="203" t="s">
        <v>135</v>
      </c>
      <c r="AI240" s="169"/>
      <c r="AJ240" s="211"/>
      <c r="AK240" s="212"/>
      <c r="AL240" s="172"/>
      <c r="AM240" s="196"/>
      <c r="AN240" s="179"/>
      <c r="AO240" s="206"/>
      <c r="AP240" s="74"/>
      <c r="AQ240" s="178"/>
      <c r="AR240" s="178"/>
      <c r="AS240" s="74"/>
      <c r="AT240" s="178"/>
      <c r="AU240" s="178"/>
      <c r="AV240" s="74"/>
      <c r="AW240" s="298"/>
    </row>
    <row r="241" spans="1:49" ht="14.25" customHeight="1" x14ac:dyDescent="0.2">
      <c r="A241" s="236"/>
      <c r="B241" s="209">
        <f t="shared" si="58"/>
        <v>12</v>
      </c>
      <c r="C241" s="154">
        <f>D241</f>
        <v>43183</v>
      </c>
      <c r="D241" s="241">
        <f>D238+1</f>
        <v>43183</v>
      </c>
      <c r="E241" s="157" t="str">
        <f t="shared" si="70"/>
        <v>Nuit</v>
      </c>
      <c r="F241" s="76"/>
      <c r="G241" s="73"/>
      <c r="H241" s="74"/>
      <c r="I241" s="73"/>
      <c r="J241" s="74"/>
      <c r="K241" s="73"/>
      <c r="L241" s="74"/>
      <c r="M241" s="73"/>
      <c r="N241" s="74"/>
      <c r="O241" s="308" t="str">
        <f t="shared" si="68"/>
        <v/>
      </c>
      <c r="P241" s="306" t="str">
        <f t="shared" si="69"/>
        <v/>
      </c>
      <c r="Q241" s="73"/>
      <c r="R241" s="293"/>
      <c r="S241" s="75"/>
      <c r="T241" s="223"/>
      <c r="U241" s="145"/>
      <c r="V241" s="146"/>
      <c r="W241" s="146"/>
      <c r="X241" s="74"/>
      <c r="Y241" s="131"/>
      <c r="Z241" s="74"/>
      <c r="AA241" s="73"/>
      <c r="AB241" s="74"/>
      <c r="AC241" s="186"/>
      <c r="AD241" s="169"/>
      <c r="AE241" s="191"/>
      <c r="AF241" s="138"/>
      <c r="AG241" s="186"/>
      <c r="AH241" s="203"/>
      <c r="AI241" s="169"/>
      <c r="AJ241" s="211"/>
      <c r="AK241" s="212"/>
      <c r="AL241" s="172"/>
      <c r="AM241" s="196"/>
      <c r="AN241" s="179"/>
      <c r="AO241" s="206"/>
      <c r="AP241" s="74"/>
      <c r="AQ241" s="178"/>
      <c r="AR241" s="178"/>
      <c r="AS241" s="74"/>
      <c r="AT241" s="178"/>
      <c r="AU241" s="178"/>
      <c r="AV241" s="74"/>
      <c r="AW241" s="298"/>
    </row>
    <row r="242" spans="1:49" ht="14.25" customHeight="1" x14ac:dyDescent="0.2">
      <c r="A242" s="236"/>
      <c r="B242" s="209">
        <f t="shared" si="58"/>
        <v>12</v>
      </c>
      <c r="C242" s="154">
        <f>D241</f>
        <v>43183</v>
      </c>
      <c r="D242" s="239"/>
      <c r="E242" s="157" t="str">
        <f t="shared" si="70"/>
        <v>Matin</v>
      </c>
      <c r="F242" s="72"/>
      <c r="G242" s="84"/>
      <c r="H242" s="85"/>
      <c r="I242" s="84"/>
      <c r="J242" s="85"/>
      <c r="K242" s="84"/>
      <c r="L242" s="85"/>
      <c r="M242" s="84"/>
      <c r="N242" s="85"/>
      <c r="O242" s="308" t="str">
        <f t="shared" si="68"/>
        <v/>
      </c>
      <c r="P242" s="306" t="str">
        <f t="shared" si="69"/>
        <v/>
      </c>
      <c r="Q242" s="73"/>
      <c r="R242" s="293"/>
      <c r="S242" s="75"/>
      <c r="T242" s="223"/>
      <c r="U242" s="145"/>
      <c r="V242" s="146"/>
      <c r="W242" s="146"/>
      <c r="X242" s="74"/>
      <c r="Y242" s="131"/>
      <c r="Z242" s="74"/>
      <c r="AA242" s="73"/>
      <c r="AB242" s="74"/>
      <c r="AC242" s="186"/>
      <c r="AD242" s="169"/>
      <c r="AE242" s="191"/>
      <c r="AF242" s="138"/>
      <c r="AG242" s="186"/>
      <c r="AH242" s="203"/>
      <c r="AI242" s="169"/>
      <c r="AJ242" s="211"/>
      <c r="AK242" s="212"/>
      <c r="AL242" s="172"/>
      <c r="AM242" s="196"/>
      <c r="AN242" s="179"/>
      <c r="AO242" s="206"/>
      <c r="AP242" s="74"/>
      <c r="AQ242" s="178"/>
      <c r="AR242" s="178"/>
      <c r="AS242" s="74"/>
      <c r="AT242" s="178"/>
      <c r="AU242" s="178"/>
      <c r="AV242" s="74"/>
      <c r="AW242" s="298"/>
    </row>
    <row r="243" spans="1:49" ht="14.25" customHeight="1" thickBot="1" x14ac:dyDescent="0.25">
      <c r="A243" s="237"/>
      <c r="B243" s="209">
        <f t="shared" si="58"/>
        <v>12</v>
      </c>
      <c r="C243" s="154">
        <f>D241</f>
        <v>43183</v>
      </c>
      <c r="D243" s="242"/>
      <c r="E243" s="158" t="str">
        <f t="shared" si="70"/>
        <v>Après-midi</v>
      </c>
      <c r="F243" s="78"/>
      <c r="G243" s="79"/>
      <c r="H243" s="80"/>
      <c r="I243" s="79"/>
      <c r="J243" s="80"/>
      <c r="K243" s="79"/>
      <c r="L243" s="80"/>
      <c r="M243" s="79"/>
      <c r="N243" s="80"/>
      <c r="O243" s="309" t="str">
        <f t="shared" si="68"/>
        <v/>
      </c>
      <c r="P243" s="310" t="str">
        <f t="shared" si="69"/>
        <v/>
      </c>
      <c r="Q243" s="79"/>
      <c r="R243" s="295"/>
      <c r="S243" s="81"/>
      <c r="T243" s="225"/>
      <c r="U243" s="149"/>
      <c r="V243" s="150"/>
      <c r="W243" s="150"/>
      <c r="X243" s="80"/>
      <c r="Y243" s="133"/>
      <c r="Z243" s="80"/>
      <c r="AA243" s="79"/>
      <c r="AB243" s="80"/>
      <c r="AC243" s="187"/>
      <c r="AD243" s="170"/>
      <c r="AE243" s="192"/>
      <c r="AF243" s="139"/>
      <c r="AG243" s="187"/>
      <c r="AH243" s="204"/>
      <c r="AI243" s="170"/>
      <c r="AJ243" s="213"/>
      <c r="AK243" s="214"/>
      <c r="AL243" s="173"/>
      <c r="AM243" s="197"/>
      <c r="AN243" s="198"/>
      <c r="AO243" s="207"/>
      <c r="AP243" s="80"/>
      <c r="AQ243" s="180"/>
      <c r="AR243" s="180"/>
      <c r="AS243" s="80"/>
      <c r="AT243" s="180"/>
      <c r="AU243" s="180"/>
      <c r="AV243" s="80"/>
      <c r="AW243" s="299"/>
    </row>
    <row r="244" spans="1:49" ht="14.25" customHeight="1" thickBot="1" x14ac:dyDescent="0.25">
      <c r="A244" s="144"/>
      <c r="B244" s="209">
        <f t="shared" si="58"/>
        <v>0</v>
      </c>
      <c r="F244" s="119" t="s">
        <v>103</v>
      </c>
      <c r="G244" s="111">
        <f t="shared" ref="G244:N244" si="71">SUM(G226:G243)</f>
        <v>293</v>
      </c>
      <c r="H244" s="112">
        <f t="shared" si="71"/>
        <v>463.61</v>
      </c>
      <c r="I244" s="111">
        <f t="shared" si="71"/>
        <v>70</v>
      </c>
      <c r="J244" s="112">
        <f t="shared" si="71"/>
        <v>102.16</v>
      </c>
      <c r="K244" s="111">
        <f t="shared" si="71"/>
        <v>0</v>
      </c>
      <c r="L244" s="112">
        <f t="shared" si="71"/>
        <v>0</v>
      </c>
      <c r="M244" s="111">
        <f t="shared" si="71"/>
        <v>0</v>
      </c>
      <c r="N244" s="112">
        <f t="shared" si="71"/>
        <v>0</v>
      </c>
      <c r="O244" s="176">
        <f>SUM(G244,I244,K244,M244)</f>
        <v>363</v>
      </c>
      <c r="P244" s="314">
        <f>SUM(H244,J244,L244,N244)</f>
        <v>565.77</v>
      </c>
      <c r="Q244" s="111">
        <f t="shared" ref="Q244:R244" si="72">SUM(Q226:Q243)</f>
        <v>0</v>
      </c>
      <c r="R244" s="112">
        <f t="shared" si="72"/>
        <v>0</v>
      </c>
      <c r="S244" s="112">
        <f>SUM(S226:S243)</f>
        <v>0</v>
      </c>
      <c r="T244" s="221"/>
      <c r="W244" s="121" t="s">
        <v>104</v>
      </c>
      <c r="X244" s="152">
        <f>IFERROR(AVERAGE(X226:X243),0)</f>
        <v>8.9625000000000004</v>
      </c>
      <c r="Y244" s="123">
        <f>IFERROR(AVERAGE(Y226:Y243),"-")</f>
        <v>34.25</v>
      </c>
      <c r="Z244" s="122"/>
      <c r="AA244" s="121">
        <f>IFERROR(AVERAGE(AA226:AA243),0)</f>
        <v>1.5</v>
      </c>
      <c r="AB244" s="122"/>
      <c r="AC244" s="188" t="str">
        <f>IFERROR(AVERAGE(AC226:AC243),"-")</f>
        <v>-</v>
      </c>
      <c r="AD244" s="112"/>
      <c r="AE244" s="193" t="str">
        <f>IFERROR(AVERAGE(AE226:AE243),"-")</f>
        <v>-</v>
      </c>
      <c r="AF244" s="121"/>
      <c r="AG244" s="188" t="str">
        <f>IFERROR(AVERAGE(AG226:AG243),"-")</f>
        <v>-</v>
      </c>
      <c r="AH244" s="201">
        <f t="shared" ref="AH244" si="73">IFERROR(AVERAGE(AH226:AH243),0)</f>
        <v>0</v>
      </c>
      <c r="AI244" s="112"/>
      <c r="AJ244" s="210" t="str">
        <f>IFERROR(AVERAGE(AJ226:AJ243),"-")</f>
        <v>-</v>
      </c>
      <c r="AK244" s="215" t="str">
        <f>IFERROR(AVERAGE(AK226:AK243),"-")</f>
        <v>-</v>
      </c>
      <c r="AL244" s="174"/>
      <c r="AM244" s="181"/>
      <c r="AN244" s="181"/>
      <c r="AO244" s="181"/>
      <c r="AP244" s="110"/>
      <c r="AQ244" s="181"/>
      <c r="AR244" s="181"/>
      <c r="AS244" s="110"/>
      <c r="AT244" s="181"/>
      <c r="AU244" s="181"/>
      <c r="AV244" s="110"/>
      <c r="AW244" s="110"/>
    </row>
    <row r="245" spans="1:49" ht="14.25" customHeight="1" thickBot="1" x14ac:dyDescent="0.25">
      <c r="B245" s="209">
        <f t="shared" si="58"/>
        <v>0</v>
      </c>
      <c r="O245" s="315"/>
      <c r="P245" s="315"/>
      <c r="T245" s="222"/>
      <c r="AJ245" s="216"/>
      <c r="AK245" s="216"/>
    </row>
    <row r="246" spans="1:49" ht="14.25" customHeight="1" x14ac:dyDescent="0.2">
      <c r="A246" s="235">
        <f>A226+1</f>
        <v>13</v>
      </c>
      <c r="B246" s="209">
        <f t="shared" si="58"/>
        <v>13</v>
      </c>
      <c r="C246" s="154">
        <f>D246</f>
        <v>43185</v>
      </c>
      <c r="D246" s="238">
        <f>D241+2</f>
        <v>43185</v>
      </c>
      <c r="E246" s="151" t="s">
        <v>17</v>
      </c>
      <c r="F246" s="68"/>
      <c r="G246" s="69"/>
      <c r="H246" s="70"/>
      <c r="I246" s="69"/>
      <c r="J246" s="70"/>
      <c r="K246" s="69"/>
      <c r="L246" s="70"/>
      <c r="M246" s="69"/>
      <c r="N246" s="70"/>
      <c r="O246" s="303" t="str">
        <f>IF(G246+I246+K246+M246=0,"",G246+I246+K246+M246)</f>
        <v/>
      </c>
      <c r="P246" s="304" t="str">
        <f>IF(H246+J246+L246+N246=0,"",H246+J246+L246+N246)</f>
        <v/>
      </c>
      <c r="Q246" s="69"/>
      <c r="R246" s="292"/>
      <c r="S246" s="71"/>
      <c r="T246" s="226"/>
      <c r="U246" s="300"/>
      <c r="V246" s="301"/>
      <c r="W246" s="301"/>
      <c r="X246" s="70"/>
      <c r="Y246" s="130"/>
      <c r="Z246" s="70"/>
      <c r="AA246" s="69"/>
      <c r="AB246" s="70"/>
      <c r="AC246" s="190"/>
      <c r="AD246" s="171"/>
      <c r="AE246" s="194"/>
      <c r="AF246" s="141"/>
      <c r="AG246" s="190"/>
      <c r="AH246" s="205"/>
      <c r="AI246" s="171"/>
      <c r="AJ246" s="217"/>
      <c r="AK246" s="218"/>
      <c r="AL246" s="175"/>
      <c r="AM246" s="199"/>
      <c r="AN246" s="200"/>
      <c r="AO246" s="208"/>
      <c r="AP246" s="70"/>
      <c r="AQ246" s="183"/>
      <c r="AR246" s="183"/>
      <c r="AS246" s="70"/>
      <c r="AT246" s="183"/>
      <c r="AU246" s="183"/>
      <c r="AV246" s="70"/>
      <c r="AW246" s="302"/>
    </row>
    <row r="247" spans="1:49" ht="14.25" customHeight="1" x14ac:dyDescent="0.2">
      <c r="A247" s="236"/>
      <c r="B247" s="209">
        <f t="shared" si="58"/>
        <v>13</v>
      </c>
      <c r="C247" s="154">
        <f>D246</f>
        <v>43185</v>
      </c>
      <c r="D247" s="239"/>
      <c r="E247" s="156" t="s">
        <v>16</v>
      </c>
      <c r="F247" s="72" t="s">
        <v>91</v>
      </c>
      <c r="G247" s="84">
        <v>45</v>
      </c>
      <c r="H247" s="85">
        <v>38</v>
      </c>
      <c r="I247" s="84"/>
      <c r="J247" s="85"/>
      <c r="K247" s="84"/>
      <c r="L247" s="85"/>
      <c r="M247" s="84"/>
      <c r="N247" s="85"/>
      <c r="O247" s="305">
        <f t="shared" ref="O247:O263" si="74">IF(G247+I247+K247+M247=0,"",G247+I247+K247+M247)</f>
        <v>45</v>
      </c>
      <c r="P247" s="306">
        <f t="shared" ref="P247:P263" si="75">IF(H247+J247+L247+N247=0,"",H247+J247+L247+N247)</f>
        <v>38</v>
      </c>
      <c r="Q247" s="73"/>
      <c r="R247" s="293"/>
      <c r="S247" s="75"/>
      <c r="T247" s="223"/>
      <c r="U247" s="145"/>
      <c r="V247" s="146"/>
      <c r="W247" s="146"/>
      <c r="X247" s="74">
        <v>8.1</v>
      </c>
      <c r="Y247" s="131">
        <v>32</v>
      </c>
      <c r="Z247" s="74" t="s">
        <v>71</v>
      </c>
      <c r="AA247" s="73">
        <v>1.5</v>
      </c>
      <c r="AB247" s="74"/>
      <c r="AC247" s="186"/>
      <c r="AD247" s="169"/>
      <c r="AE247" s="191"/>
      <c r="AF247" s="138"/>
      <c r="AG247" s="186" t="s">
        <v>134</v>
      </c>
      <c r="AH247" s="203" t="s">
        <v>135</v>
      </c>
      <c r="AI247" s="169"/>
      <c r="AJ247" s="211"/>
      <c r="AK247" s="212"/>
      <c r="AL247" s="172"/>
      <c r="AM247" s="196"/>
      <c r="AN247" s="179"/>
      <c r="AO247" s="206"/>
      <c r="AP247" s="74"/>
      <c r="AQ247" s="178"/>
      <c r="AR247" s="178"/>
      <c r="AS247" s="74"/>
      <c r="AT247" s="178"/>
      <c r="AU247" s="178"/>
      <c r="AV247" s="74"/>
      <c r="AW247" s="298" t="s">
        <v>105</v>
      </c>
    </row>
    <row r="248" spans="1:49" ht="14.25" customHeight="1" x14ac:dyDescent="0.2">
      <c r="A248" s="236"/>
      <c r="B248" s="209">
        <f t="shared" si="58"/>
        <v>13</v>
      </c>
      <c r="C248" s="154">
        <f>D246</f>
        <v>43185</v>
      </c>
      <c r="D248" s="240"/>
      <c r="E248" s="156" t="s">
        <v>18</v>
      </c>
      <c r="F248" s="76" t="s">
        <v>60</v>
      </c>
      <c r="G248" s="73">
        <v>22</v>
      </c>
      <c r="H248" s="74">
        <v>42</v>
      </c>
      <c r="I248" s="73">
        <v>1</v>
      </c>
      <c r="J248" s="74">
        <v>1</v>
      </c>
      <c r="K248" s="73"/>
      <c r="L248" s="74"/>
      <c r="M248" s="73"/>
      <c r="N248" s="74"/>
      <c r="O248" s="307">
        <f t="shared" si="74"/>
        <v>23</v>
      </c>
      <c r="P248" s="306">
        <f t="shared" si="75"/>
        <v>43</v>
      </c>
      <c r="Q248" s="73">
        <v>1</v>
      </c>
      <c r="R248" s="293">
        <v>1.79</v>
      </c>
      <c r="S248" s="75"/>
      <c r="T248" s="223"/>
      <c r="U248" s="145" t="s">
        <v>105</v>
      </c>
      <c r="V248" s="146" t="s">
        <v>105</v>
      </c>
      <c r="W248" s="146" t="s">
        <v>105</v>
      </c>
      <c r="X248" s="74">
        <v>9</v>
      </c>
      <c r="Y248" s="131">
        <v>34</v>
      </c>
      <c r="Z248" s="74" t="s">
        <v>71</v>
      </c>
      <c r="AA248" s="73">
        <v>1.5</v>
      </c>
      <c r="AB248" s="74"/>
      <c r="AC248" s="186"/>
      <c r="AD248" s="169"/>
      <c r="AE248" s="191"/>
      <c r="AF248" s="138"/>
      <c r="AG248" s="186" t="s">
        <v>134</v>
      </c>
      <c r="AH248" s="203" t="s">
        <v>135</v>
      </c>
      <c r="AI248" s="169"/>
      <c r="AJ248" s="211"/>
      <c r="AK248" s="212"/>
      <c r="AL248" s="172"/>
      <c r="AM248" s="196"/>
      <c r="AN248" s="179"/>
      <c r="AO248" s="206"/>
      <c r="AP248" s="74"/>
      <c r="AQ248" s="178"/>
      <c r="AR248" s="178"/>
      <c r="AS248" s="74"/>
      <c r="AT248" s="178"/>
      <c r="AU248" s="178"/>
      <c r="AV248" s="74"/>
      <c r="AW248" s="298"/>
    </row>
    <row r="249" spans="1:49" ht="14.25" customHeight="1" x14ac:dyDescent="0.2">
      <c r="A249" s="236"/>
      <c r="B249" s="209">
        <f t="shared" si="58"/>
        <v>13</v>
      </c>
      <c r="C249" s="154">
        <f>D249</f>
        <v>43186</v>
      </c>
      <c r="D249" s="241">
        <f>D246+1</f>
        <v>43186</v>
      </c>
      <c r="E249" s="157" t="str">
        <f>$E$6</f>
        <v>Nuit</v>
      </c>
      <c r="F249" s="77"/>
      <c r="G249" s="86"/>
      <c r="H249" s="87"/>
      <c r="I249" s="86"/>
      <c r="J249" s="87"/>
      <c r="K249" s="86"/>
      <c r="L249" s="87"/>
      <c r="M249" s="86"/>
      <c r="N249" s="87"/>
      <c r="O249" s="308" t="str">
        <f t="shared" si="74"/>
        <v/>
      </c>
      <c r="P249" s="306" t="str">
        <f t="shared" si="75"/>
        <v/>
      </c>
      <c r="Q249" s="73"/>
      <c r="R249" s="293"/>
      <c r="S249" s="75"/>
      <c r="T249" s="223"/>
      <c r="U249" s="145"/>
      <c r="V249" s="146"/>
      <c r="W249" s="146"/>
      <c r="X249" s="74"/>
      <c r="Y249" s="131"/>
      <c r="Z249" s="74"/>
      <c r="AA249" s="73"/>
      <c r="AB249" s="74"/>
      <c r="AC249" s="186"/>
      <c r="AD249" s="169"/>
      <c r="AE249" s="191"/>
      <c r="AF249" s="138"/>
      <c r="AG249" s="186"/>
      <c r="AH249" s="203"/>
      <c r="AI249" s="169"/>
      <c r="AJ249" s="211"/>
      <c r="AK249" s="212"/>
      <c r="AL249" s="172"/>
      <c r="AM249" s="196"/>
      <c r="AN249" s="179"/>
      <c r="AO249" s="206"/>
      <c r="AP249" s="74"/>
      <c r="AQ249" s="178"/>
      <c r="AR249" s="178"/>
      <c r="AS249" s="74"/>
      <c r="AT249" s="178"/>
      <c r="AU249" s="178"/>
      <c r="AV249" s="74"/>
      <c r="AW249" s="298"/>
    </row>
    <row r="250" spans="1:49" ht="14.25" customHeight="1" x14ac:dyDescent="0.2">
      <c r="A250" s="236"/>
      <c r="B250" s="209">
        <f t="shared" si="58"/>
        <v>13</v>
      </c>
      <c r="C250" s="154">
        <f>D249</f>
        <v>43186</v>
      </c>
      <c r="D250" s="239"/>
      <c r="E250" s="157" t="str">
        <f>$E$7</f>
        <v>Matin</v>
      </c>
      <c r="F250" s="76" t="s">
        <v>91</v>
      </c>
      <c r="G250" s="73">
        <v>75</v>
      </c>
      <c r="H250" s="74">
        <v>94.04</v>
      </c>
      <c r="I250" s="73"/>
      <c r="J250" s="74"/>
      <c r="K250" s="73"/>
      <c r="L250" s="74"/>
      <c r="M250" s="73"/>
      <c r="N250" s="74"/>
      <c r="O250" s="308">
        <f t="shared" si="74"/>
        <v>75</v>
      </c>
      <c r="P250" s="306">
        <f t="shared" si="75"/>
        <v>94.04</v>
      </c>
      <c r="Q250" s="73"/>
      <c r="R250" s="293"/>
      <c r="S250" s="75"/>
      <c r="T250" s="223"/>
      <c r="U250" s="145"/>
      <c r="V250" s="146"/>
      <c r="W250" s="146"/>
      <c r="X250" s="74">
        <v>9.4</v>
      </c>
      <c r="Y250" s="131">
        <v>32</v>
      </c>
      <c r="Z250" s="74" t="s">
        <v>71</v>
      </c>
      <c r="AA250" s="73">
        <v>1.5</v>
      </c>
      <c r="AB250" s="74"/>
      <c r="AC250" s="186"/>
      <c r="AD250" s="169"/>
      <c r="AE250" s="191"/>
      <c r="AF250" s="138"/>
      <c r="AG250" s="186" t="s">
        <v>134</v>
      </c>
      <c r="AH250" s="203" t="s">
        <v>135</v>
      </c>
      <c r="AI250" s="169"/>
      <c r="AJ250" s="211"/>
      <c r="AK250" s="212"/>
      <c r="AL250" s="172"/>
      <c r="AM250" s="196"/>
      <c r="AN250" s="179"/>
      <c r="AO250" s="206"/>
      <c r="AP250" s="74"/>
      <c r="AQ250" s="178"/>
      <c r="AR250" s="178"/>
      <c r="AS250" s="74"/>
      <c r="AT250" s="178"/>
      <c r="AU250" s="178"/>
      <c r="AV250" s="74"/>
      <c r="AW250" s="298"/>
    </row>
    <row r="251" spans="1:49" ht="14.25" customHeight="1" x14ac:dyDescent="0.2">
      <c r="A251" s="236"/>
      <c r="B251" s="209">
        <f t="shared" si="58"/>
        <v>13</v>
      </c>
      <c r="C251" s="154">
        <f>D249</f>
        <v>43186</v>
      </c>
      <c r="D251" s="240"/>
      <c r="E251" s="157" t="str">
        <f>$E$8</f>
        <v>Après-midi</v>
      </c>
      <c r="F251" s="76" t="s">
        <v>60</v>
      </c>
      <c r="G251" s="73">
        <v>39</v>
      </c>
      <c r="H251" s="74">
        <v>74.14</v>
      </c>
      <c r="I251" s="73">
        <v>10</v>
      </c>
      <c r="J251" s="74">
        <v>14.32</v>
      </c>
      <c r="K251" s="73"/>
      <c r="L251" s="74"/>
      <c r="M251" s="73"/>
      <c r="N251" s="74"/>
      <c r="O251" s="308">
        <f t="shared" si="74"/>
        <v>49</v>
      </c>
      <c r="P251" s="306">
        <f t="shared" si="75"/>
        <v>88.460000000000008</v>
      </c>
      <c r="Q251" s="73">
        <v>5</v>
      </c>
      <c r="R251" s="293">
        <v>5.61</v>
      </c>
      <c r="S251" s="75"/>
      <c r="T251" s="223"/>
      <c r="U251" s="145" t="s">
        <v>105</v>
      </c>
      <c r="V251" s="146" t="s">
        <v>105</v>
      </c>
      <c r="W251" s="146" t="s">
        <v>105</v>
      </c>
      <c r="X251" s="74">
        <v>9.4</v>
      </c>
      <c r="Y251" s="131">
        <v>35</v>
      </c>
      <c r="Z251" s="74" t="s">
        <v>71</v>
      </c>
      <c r="AA251" s="73">
        <v>1.5</v>
      </c>
      <c r="AB251" s="74"/>
      <c r="AC251" s="186"/>
      <c r="AD251" s="169"/>
      <c r="AE251" s="191"/>
      <c r="AF251" s="138"/>
      <c r="AG251" s="186" t="s">
        <v>134</v>
      </c>
      <c r="AH251" s="203" t="s">
        <v>135</v>
      </c>
      <c r="AI251" s="169"/>
      <c r="AJ251" s="211"/>
      <c r="AK251" s="212"/>
      <c r="AL251" s="172"/>
      <c r="AM251" s="196"/>
      <c r="AN251" s="179"/>
      <c r="AO251" s="206"/>
      <c r="AP251" s="74"/>
      <c r="AQ251" s="178"/>
      <c r="AR251" s="178"/>
      <c r="AS251" s="74"/>
      <c r="AT251" s="178" t="s">
        <v>137</v>
      </c>
      <c r="AU251" s="178" t="s">
        <v>132</v>
      </c>
      <c r="AV251" s="74" t="s">
        <v>105</v>
      </c>
      <c r="AW251" s="298"/>
    </row>
    <row r="252" spans="1:49" ht="14.25" customHeight="1" x14ac:dyDescent="0.2">
      <c r="A252" s="236"/>
      <c r="B252" s="209">
        <f t="shared" si="58"/>
        <v>13</v>
      </c>
      <c r="C252" s="154">
        <f>D252</f>
        <v>43187</v>
      </c>
      <c r="D252" s="241">
        <f>D249+1</f>
        <v>43187</v>
      </c>
      <c r="E252" s="157" t="str">
        <f t="shared" ref="E252:E263" si="76">E249</f>
        <v>Nuit</v>
      </c>
      <c r="F252" s="76"/>
      <c r="G252" s="73"/>
      <c r="H252" s="74"/>
      <c r="I252" s="73"/>
      <c r="J252" s="74"/>
      <c r="K252" s="73"/>
      <c r="L252" s="74"/>
      <c r="M252" s="73"/>
      <c r="N252" s="74"/>
      <c r="O252" s="308" t="str">
        <f t="shared" si="74"/>
        <v/>
      </c>
      <c r="P252" s="306" t="str">
        <f t="shared" si="75"/>
        <v/>
      </c>
      <c r="Q252" s="73"/>
      <c r="R252" s="293"/>
      <c r="S252" s="75"/>
      <c r="T252" s="223"/>
      <c r="U252" s="145"/>
      <c r="V252" s="146"/>
      <c r="W252" s="146"/>
      <c r="X252" s="74"/>
      <c r="Y252" s="131"/>
      <c r="Z252" s="74"/>
      <c r="AA252" s="73"/>
      <c r="AB252" s="74"/>
      <c r="AC252" s="186"/>
      <c r="AD252" s="169"/>
      <c r="AE252" s="191"/>
      <c r="AF252" s="138"/>
      <c r="AG252" s="186"/>
      <c r="AH252" s="203"/>
      <c r="AI252" s="169"/>
      <c r="AJ252" s="211"/>
      <c r="AK252" s="212"/>
      <c r="AL252" s="172"/>
      <c r="AM252" s="196"/>
      <c r="AN252" s="179"/>
      <c r="AO252" s="206"/>
      <c r="AP252" s="74"/>
      <c r="AQ252" s="178"/>
      <c r="AR252" s="178"/>
      <c r="AS252" s="74"/>
      <c r="AT252" s="178"/>
      <c r="AU252" s="178"/>
      <c r="AV252" s="74"/>
      <c r="AW252" s="298"/>
    </row>
    <row r="253" spans="1:49" ht="14.25" customHeight="1" x14ac:dyDescent="0.2">
      <c r="A253" s="236"/>
      <c r="B253" s="209">
        <f t="shared" si="58"/>
        <v>13</v>
      </c>
      <c r="C253" s="154">
        <f>D252</f>
        <v>43187</v>
      </c>
      <c r="D253" s="239"/>
      <c r="E253" s="157" t="str">
        <f t="shared" si="76"/>
        <v>Matin</v>
      </c>
      <c r="F253" s="76" t="s">
        <v>91</v>
      </c>
      <c r="G253" s="73">
        <v>5</v>
      </c>
      <c r="H253" s="74">
        <v>4.59</v>
      </c>
      <c r="I253" s="73">
        <v>43</v>
      </c>
      <c r="J253" s="74">
        <v>85.26</v>
      </c>
      <c r="K253" s="73"/>
      <c r="L253" s="74"/>
      <c r="M253" s="73"/>
      <c r="N253" s="74"/>
      <c r="O253" s="308">
        <f t="shared" si="74"/>
        <v>48</v>
      </c>
      <c r="P253" s="306">
        <f t="shared" si="75"/>
        <v>89.850000000000009</v>
      </c>
      <c r="Q253" s="73"/>
      <c r="R253" s="293"/>
      <c r="S253" s="75"/>
      <c r="T253" s="223"/>
      <c r="U253" s="145"/>
      <c r="V253" s="146"/>
      <c r="W253" s="146"/>
      <c r="X253" s="74">
        <v>11</v>
      </c>
      <c r="Y253" s="131">
        <v>32</v>
      </c>
      <c r="Z253" s="74" t="s">
        <v>71</v>
      </c>
      <c r="AA253" s="73">
        <v>1.5</v>
      </c>
      <c r="AB253" s="74"/>
      <c r="AC253" s="186"/>
      <c r="AD253" s="169"/>
      <c r="AE253" s="191"/>
      <c r="AF253" s="138"/>
      <c r="AG253" s="186" t="s">
        <v>134</v>
      </c>
      <c r="AH253" s="203" t="s">
        <v>135</v>
      </c>
      <c r="AI253" s="169" t="s">
        <v>105</v>
      </c>
      <c r="AJ253" s="211"/>
      <c r="AK253" s="212"/>
      <c r="AL253" s="172"/>
      <c r="AM253" s="196"/>
      <c r="AN253" s="179"/>
      <c r="AO253" s="206"/>
      <c r="AP253" s="74"/>
      <c r="AQ253" s="178"/>
      <c r="AR253" s="178"/>
      <c r="AS253" s="74"/>
      <c r="AT253" s="178"/>
      <c r="AU253" s="178"/>
      <c r="AV253" s="74"/>
      <c r="AW253" s="298"/>
    </row>
    <row r="254" spans="1:49" ht="14.25" customHeight="1" x14ac:dyDescent="0.2">
      <c r="A254" s="236"/>
      <c r="B254" s="209">
        <f t="shared" si="58"/>
        <v>13</v>
      </c>
      <c r="C254" s="154">
        <f>D252</f>
        <v>43187</v>
      </c>
      <c r="D254" s="240"/>
      <c r="E254" s="157" t="str">
        <f t="shared" si="76"/>
        <v>Après-midi</v>
      </c>
      <c r="F254" s="76" t="s">
        <v>60</v>
      </c>
      <c r="G254" s="73">
        <v>35</v>
      </c>
      <c r="H254" s="74">
        <v>57.31</v>
      </c>
      <c r="I254" s="73">
        <v>12</v>
      </c>
      <c r="J254" s="74">
        <v>12.63</v>
      </c>
      <c r="K254" s="73"/>
      <c r="L254" s="74"/>
      <c r="M254" s="73"/>
      <c r="N254" s="74"/>
      <c r="O254" s="308">
        <f t="shared" si="74"/>
        <v>47</v>
      </c>
      <c r="P254" s="306">
        <f t="shared" si="75"/>
        <v>69.94</v>
      </c>
      <c r="Q254" s="73"/>
      <c r="R254" s="293"/>
      <c r="S254" s="75"/>
      <c r="T254" s="223"/>
      <c r="U254" s="145" t="s">
        <v>105</v>
      </c>
      <c r="V254" s="146" t="s">
        <v>105</v>
      </c>
      <c r="W254" s="146" t="s">
        <v>105</v>
      </c>
      <c r="X254" s="74">
        <v>11.4</v>
      </c>
      <c r="Y254" s="131">
        <v>34</v>
      </c>
      <c r="Z254" s="74" t="s">
        <v>71</v>
      </c>
      <c r="AA254" s="73">
        <v>1.5</v>
      </c>
      <c r="AB254" s="74"/>
      <c r="AC254" s="186"/>
      <c r="AD254" s="169"/>
      <c r="AE254" s="191"/>
      <c r="AF254" s="138"/>
      <c r="AG254" s="186" t="s">
        <v>134</v>
      </c>
      <c r="AH254" s="203" t="s">
        <v>135</v>
      </c>
      <c r="AI254" s="169"/>
      <c r="AJ254" s="211"/>
      <c r="AK254" s="212"/>
      <c r="AL254" s="172"/>
      <c r="AM254" s="196"/>
      <c r="AN254" s="179"/>
      <c r="AO254" s="206" t="s">
        <v>136</v>
      </c>
      <c r="AP254" s="74" t="s">
        <v>96</v>
      </c>
      <c r="AQ254" s="178"/>
      <c r="AR254" s="178"/>
      <c r="AS254" s="74"/>
      <c r="AT254" s="178"/>
      <c r="AU254" s="178"/>
      <c r="AV254" s="74"/>
      <c r="AW254" s="298"/>
    </row>
    <row r="255" spans="1:49" ht="14.25" customHeight="1" x14ac:dyDescent="0.2">
      <c r="A255" s="236"/>
      <c r="B255" s="209">
        <f t="shared" si="58"/>
        <v>13</v>
      </c>
      <c r="C255" s="154">
        <f>D255</f>
        <v>43188</v>
      </c>
      <c r="D255" s="241">
        <f>D252+1</f>
        <v>43188</v>
      </c>
      <c r="E255" s="157" t="str">
        <f t="shared" si="76"/>
        <v>Nuit</v>
      </c>
      <c r="F255" s="76"/>
      <c r="G255" s="73"/>
      <c r="H255" s="74"/>
      <c r="I255" s="73"/>
      <c r="J255" s="74"/>
      <c r="K255" s="73"/>
      <c r="L255" s="74"/>
      <c r="M255" s="73"/>
      <c r="N255" s="74"/>
      <c r="O255" s="308" t="str">
        <f t="shared" si="74"/>
        <v/>
      </c>
      <c r="P255" s="306" t="str">
        <f t="shared" si="75"/>
        <v/>
      </c>
      <c r="Q255" s="73"/>
      <c r="R255" s="293"/>
      <c r="S255" s="75"/>
      <c r="T255" s="223"/>
      <c r="U255" s="145"/>
      <c r="V255" s="146"/>
      <c r="W255" s="146"/>
      <c r="X255" s="74"/>
      <c r="Y255" s="131"/>
      <c r="Z255" s="74"/>
      <c r="AA255" s="73"/>
      <c r="AB255" s="74"/>
      <c r="AC255" s="186"/>
      <c r="AD255" s="169"/>
      <c r="AE255" s="191"/>
      <c r="AF255" s="138"/>
      <c r="AG255" s="186"/>
      <c r="AH255" s="203"/>
      <c r="AI255" s="169"/>
      <c r="AJ255" s="211"/>
      <c r="AK255" s="212"/>
      <c r="AL255" s="172"/>
      <c r="AM255" s="196"/>
      <c r="AN255" s="179"/>
      <c r="AO255" s="206"/>
      <c r="AP255" s="74"/>
      <c r="AQ255" s="178"/>
      <c r="AR255" s="178"/>
      <c r="AS255" s="74"/>
      <c r="AT255" s="178"/>
      <c r="AU255" s="178"/>
      <c r="AV255" s="74"/>
      <c r="AW255" s="298"/>
    </row>
    <row r="256" spans="1:49" ht="14.25" customHeight="1" x14ac:dyDescent="0.2">
      <c r="A256" s="236"/>
      <c r="B256" s="209">
        <f t="shared" si="58"/>
        <v>13</v>
      </c>
      <c r="C256" s="154">
        <f>D255</f>
        <v>43188</v>
      </c>
      <c r="D256" s="239"/>
      <c r="E256" s="157" t="str">
        <f t="shared" si="76"/>
        <v>Matin</v>
      </c>
      <c r="F256" s="76" t="s">
        <v>91</v>
      </c>
      <c r="G256" s="73">
        <v>36</v>
      </c>
      <c r="H256" s="74">
        <v>38.78</v>
      </c>
      <c r="I256" s="73"/>
      <c r="J256" s="74"/>
      <c r="K256" s="73"/>
      <c r="L256" s="74"/>
      <c r="M256" s="73">
        <v>4</v>
      </c>
      <c r="N256" s="74">
        <v>3.24</v>
      </c>
      <c r="O256" s="308">
        <f t="shared" si="74"/>
        <v>40</v>
      </c>
      <c r="P256" s="306">
        <f t="shared" si="75"/>
        <v>42.02</v>
      </c>
      <c r="Q256" s="73"/>
      <c r="R256" s="293"/>
      <c r="S256" s="75"/>
      <c r="T256" s="223"/>
      <c r="U256" s="145"/>
      <c r="V256" s="146"/>
      <c r="W256" s="146"/>
      <c r="X256" s="74">
        <v>9.1999999999999993</v>
      </c>
      <c r="Y256" s="131">
        <v>34</v>
      </c>
      <c r="Z256" s="74" t="s">
        <v>71</v>
      </c>
      <c r="AA256" s="73">
        <v>1.58</v>
      </c>
      <c r="AB256" s="74"/>
      <c r="AC256" s="186"/>
      <c r="AD256" s="169"/>
      <c r="AE256" s="191"/>
      <c r="AF256" s="138"/>
      <c r="AG256" s="186" t="s">
        <v>134</v>
      </c>
      <c r="AH256" s="203" t="s">
        <v>135</v>
      </c>
      <c r="AI256" s="169"/>
      <c r="AJ256" s="211"/>
      <c r="AK256" s="212"/>
      <c r="AL256" s="172"/>
      <c r="AM256" s="196"/>
      <c r="AN256" s="179"/>
      <c r="AO256" s="206"/>
      <c r="AP256" s="74"/>
      <c r="AQ256" s="178"/>
      <c r="AR256" s="178"/>
      <c r="AS256" s="74"/>
      <c r="AT256" s="178"/>
      <c r="AU256" s="178"/>
      <c r="AV256" s="74"/>
      <c r="AW256" s="298"/>
    </row>
    <row r="257" spans="1:49" ht="14.25" customHeight="1" x14ac:dyDescent="0.2">
      <c r="A257" s="236"/>
      <c r="B257" s="209">
        <f t="shared" si="58"/>
        <v>13</v>
      </c>
      <c r="C257" s="154">
        <f>D255</f>
        <v>43188</v>
      </c>
      <c r="D257" s="240"/>
      <c r="E257" s="157" t="str">
        <f t="shared" si="76"/>
        <v>Après-midi</v>
      </c>
      <c r="F257" s="76" t="s">
        <v>60</v>
      </c>
      <c r="G257" s="73"/>
      <c r="H257" s="74"/>
      <c r="I257" s="73"/>
      <c r="J257" s="74"/>
      <c r="K257" s="73"/>
      <c r="L257" s="74"/>
      <c r="M257" s="73">
        <v>1</v>
      </c>
      <c r="N257" s="74"/>
      <c r="O257" s="308">
        <f t="shared" si="74"/>
        <v>1</v>
      </c>
      <c r="P257" s="306">
        <v>0.56000000000000005</v>
      </c>
      <c r="Q257" s="73">
        <v>1</v>
      </c>
      <c r="R257" s="293">
        <v>0.56000000000000005</v>
      </c>
      <c r="S257" s="75"/>
      <c r="T257" s="223"/>
      <c r="U257" s="145" t="s">
        <v>105</v>
      </c>
      <c r="V257" s="146" t="s">
        <v>105</v>
      </c>
      <c r="W257" s="146" t="s">
        <v>105</v>
      </c>
      <c r="X257" s="74">
        <v>9.1999999999999993</v>
      </c>
      <c r="Y257" s="131">
        <v>34</v>
      </c>
      <c r="Z257" s="74" t="s">
        <v>71</v>
      </c>
      <c r="AA257" s="73">
        <v>1.5</v>
      </c>
      <c r="AB257" s="74"/>
      <c r="AC257" s="186"/>
      <c r="AD257" s="169"/>
      <c r="AE257" s="191"/>
      <c r="AF257" s="138"/>
      <c r="AG257" s="186" t="s">
        <v>134</v>
      </c>
      <c r="AH257" s="203" t="s">
        <v>135</v>
      </c>
      <c r="AI257" s="169"/>
      <c r="AJ257" s="220"/>
      <c r="AK257" s="212"/>
      <c r="AL257" s="172"/>
      <c r="AM257" s="196"/>
      <c r="AN257" s="179"/>
      <c r="AO257" s="206"/>
      <c r="AP257" s="74"/>
      <c r="AQ257" s="178"/>
      <c r="AR257" s="178"/>
      <c r="AS257" s="74"/>
      <c r="AT257" s="178"/>
      <c r="AU257" s="178"/>
      <c r="AV257" s="74"/>
      <c r="AW257" s="298"/>
    </row>
    <row r="258" spans="1:49" ht="14.25" customHeight="1" x14ac:dyDescent="0.2">
      <c r="A258" s="236"/>
      <c r="B258" s="209">
        <f t="shared" si="58"/>
        <v>13</v>
      </c>
      <c r="C258" s="154">
        <f>D258</f>
        <v>43189</v>
      </c>
      <c r="D258" s="241">
        <f>D255+1</f>
        <v>43189</v>
      </c>
      <c r="E258" s="157" t="str">
        <f t="shared" si="76"/>
        <v>Nuit</v>
      </c>
      <c r="F258" s="76"/>
      <c r="G258" s="73"/>
      <c r="H258" s="74"/>
      <c r="I258" s="73"/>
      <c r="J258" s="74"/>
      <c r="K258" s="73"/>
      <c r="L258" s="74"/>
      <c r="M258" s="73"/>
      <c r="N258" s="74"/>
      <c r="O258" s="308" t="str">
        <f t="shared" si="74"/>
        <v/>
      </c>
      <c r="P258" s="306" t="str">
        <f t="shared" si="75"/>
        <v/>
      </c>
      <c r="Q258" s="73"/>
      <c r="R258" s="293"/>
      <c r="S258" s="75"/>
      <c r="T258" s="223"/>
      <c r="U258" s="145"/>
      <c r="V258" s="146"/>
      <c r="W258" s="146"/>
      <c r="X258" s="74"/>
      <c r="Y258" s="131"/>
      <c r="Z258" s="74"/>
      <c r="AA258" s="73"/>
      <c r="AB258" s="74"/>
      <c r="AC258" s="186"/>
      <c r="AD258" s="169"/>
      <c r="AE258" s="191"/>
      <c r="AF258" s="138"/>
      <c r="AG258" s="186"/>
      <c r="AH258" s="203"/>
      <c r="AI258" s="169"/>
      <c r="AJ258" s="211"/>
      <c r="AK258" s="219"/>
      <c r="AL258" s="172"/>
      <c r="AM258" s="196"/>
      <c r="AN258" s="179"/>
      <c r="AO258" s="206"/>
      <c r="AP258" s="74"/>
      <c r="AQ258" s="178"/>
      <c r="AR258" s="178"/>
      <c r="AS258" s="74"/>
      <c r="AT258" s="178"/>
      <c r="AU258" s="178"/>
      <c r="AV258" s="74"/>
      <c r="AW258" s="298"/>
    </row>
    <row r="259" spans="1:49" ht="14.25" customHeight="1" x14ac:dyDescent="0.2">
      <c r="A259" s="236"/>
      <c r="B259" s="209">
        <f t="shared" si="58"/>
        <v>13</v>
      </c>
      <c r="C259" s="154">
        <f>D258</f>
        <v>43189</v>
      </c>
      <c r="D259" s="239"/>
      <c r="E259" s="157" t="str">
        <f t="shared" si="76"/>
        <v>Matin</v>
      </c>
      <c r="F259" s="76"/>
      <c r="G259" s="73"/>
      <c r="H259" s="74"/>
      <c r="I259" s="73"/>
      <c r="J259" s="74"/>
      <c r="K259" s="73"/>
      <c r="L259" s="74"/>
      <c r="M259" s="73"/>
      <c r="N259" s="74"/>
      <c r="O259" s="308" t="str">
        <f t="shared" si="74"/>
        <v/>
      </c>
      <c r="P259" s="306" t="str">
        <f t="shared" si="75"/>
        <v/>
      </c>
      <c r="Q259" s="73"/>
      <c r="R259" s="294"/>
      <c r="S259" s="88"/>
      <c r="T259" s="224"/>
      <c r="U259" s="147"/>
      <c r="V259" s="148"/>
      <c r="W259" s="148"/>
      <c r="X259" s="128"/>
      <c r="Y259" s="132"/>
      <c r="Z259" s="128"/>
      <c r="AA259" s="126"/>
      <c r="AB259" s="128"/>
      <c r="AC259" s="186"/>
      <c r="AD259" s="169"/>
      <c r="AE259" s="191"/>
      <c r="AF259" s="138"/>
      <c r="AG259" s="186"/>
      <c r="AH259" s="203"/>
      <c r="AI259" s="169"/>
      <c r="AJ259" s="220"/>
      <c r="AK259" s="219"/>
      <c r="AL259" s="172"/>
      <c r="AM259" s="196"/>
      <c r="AN259" s="179"/>
      <c r="AO259" s="206"/>
      <c r="AP259" s="74"/>
      <c r="AQ259" s="178"/>
      <c r="AR259" s="178"/>
      <c r="AS259" s="74"/>
      <c r="AT259" s="178"/>
      <c r="AU259" s="178"/>
      <c r="AV259" s="74"/>
      <c r="AW259" s="298"/>
    </row>
    <row r="260" spans="1:49" ht="14.25" customHeight="1" x14ac:dyDescent="0.2">
      <c r="A260" s="236"/>
      <c r="B260" s="209">
        <f t="shared" si="58"/>
        <v>13</v>
      </c>
      <c r="C260" s="154">
        <f>D258</f>
        <v>43189</v>
      </c>
      <c r="D260" s="240"/>
      <c r="E260" s="157" t="str">
        <f t="shared" si="76"/>
        <v>Après-midi</v>
      </c>
      <c r="F260" s="76"/>
      <c r="G260" s="73"/>
      <c r="H260" s="74"/>
      <c r="I260" s="73"/>
      <c r="J260" s="74"/>
      <c r="K260" s="73"/>
      <c r="L260" s="74"/>
      <c r="M260" s="73"/>
      <c r="N260" s="74"/>
      <c r="O260" s="308" t="str">
        <f t="shared" si="74"/>
        <v/>
      </c>
      <c r="P260" s="306" t="str">
        <f t="shared" si="75"/>
        <v/>
      </c>
      <c r="Q260" s="73"/>
      <c r="R260" s="293"/>
      <c r="S260" s="75"/>
      <c r="T260" s="223"/>
      <c r="U260" s="145"/>
      <c r="V260" s="146"/>
      <c r="W260" s="146"/>
      <c r="X260" s="74"/>
      <c r="Y260" s="131"/>
      <c r="Z260" s="74"/>
      <c r="AA260" s="73"/>
      <c r="AB260" s="74"/>
      <c r="AC260" s="186"/>
      <c r="AD260" s="169"/>
      <c r="AE260" s="191"/>
      <c r="AF260" s="138"/>
      <c r="AG260" s="186"/>
      <c r="AH260" s="203"/>
      <c r="AI260" s="169"/>
      <c r="AJ260" s="211"/>
      <c r="AK260" s="212"/>
      <c r="AL260" s="172"/>
      <c r="AM260" s="196"/>
      <c r="AN260" s="179"/>
      <c r="AO260" s="206"/>
      <c r="AP260" s="74"/>
      <c r="AQ260" s="178"/>
      <c r="AR260" s="178"/>
      <c r="AS260" s="74"/>
      <c r="AT260" s="178"/>
      <c r="AU260" s="178"/>
      <c r="AV260" s="74"/>
      <c r="AW260" s="298"/>
    </row>
    <row r="261" spans="1:49" ht="14.25" customHeight="1" x14ac:dyDescent="0.2">
      <c r="A261" s="236"/>
      <c r="B261" s="209">
        <f t="shared" si="58"/>
        <v>13</v>
      </c>
      <c r="C261" s="154">
        <f>D261</f>
        <v>43190</v>
      </c>
      <c r="D261" s="241">
        <f>D258+1</f>
        <v>43190</v>
      </c>
      <c r="E261" s="157" t="str">
        <f t="shared" si="76"/>
        <v>Nuit</v>
      </c>
      <c r="F261" s="76"/>
      <c r="G261" s="73"/>
      <c r="H261" s="74"/>
      <c r="I261" s="73"/>
      <c r="J261" s="74"/>
      <c r="K261" s="73"/>
      <c r="L261" s="74"/>
      <c r="M261" s="73"/>
      <c r="N261" s="74"/>
      <c r="O261" s="308" t="str">
        <f t="shared" si="74"/>
        <v/>
      </c>
      <c r="P261" s="306" t="str">
        <f t="shared" si="75"/>
        <v/>
      </c>
      <c r="Q261" s="73"/>
      <c r="R261" s="293"/>
      <c r="S261" s="75"/>
      <c r="T261" s="223"/>
      <c r="U261" s="145"/>
      <c r="V261" s="146"/>
      <c r="W261" s="146"/>
      <c r="X261" s="74"/>
      <c r="Y261" s="131"/>
      <c r="Z261" s="74"/>
      <c r="AA261" s="73"/>
      <c r="AB261" s="74"/>
      <c r="AC261" s="186"/>
      <c r="AD261" s="169"/>
      <c r="AE261" s="191"/>
      <c r="AF261" s="138"/>
      <c r="AG261" s="186"/>
      <c r="AH261" s="203"/>
      <c r="AI261" s="169"/>
      <c r="AJ261" s="211"/>
      <c r="AK261" s="212"/>
      <c r="AL261" s="172"/>
      <c r="AM261" s="196"/>
      <c r="AN261" s="179"/>
      <c r="AO261" s="206"/>
      <c r="AP261" s="74"/>
      <c r="AQ261" s="178"/>
      <c r="AR261" s="178"/>
      <c r="AS261" s="74"/>
      <c r="AT261" s="178"/>
      <c r="AU261" s="178"/>
      <c r="AV261" s="74"/>
      <c r="AW261" s="298"/>
    </row>
    <row r="262" spans="1:49" ht="14.25" customHeight="1" x14ac:dyDescent="0.2">
      <c r="A262" s="236"/>
      <c r="B262" s="209">
        <f t="shared" si="58"/>
        <v>13</v>
      </c>
      <c r="C262" s="154">
        <f>D261</f>
        <v>43190</v>
      </c>
      <c r="D262" s="239"/>
      <c r="E262" s="157" t="str">
        <f t="shared" si="76"/>
        <v>Matin</v>
      </c>
      <c r="F262" s="72"/>
      <c r="G262" s="84"/>
      <c r="H262" s="85"/>
      <c r="I262" s="84"/>
      <c r="J262" s="85"/>
      <c r="K262" s="84"/>
      <c r="L262" s="85"/>
      <c r="M262" s="84"/>
      <c r="N262" s="85"/>
      <c r="O262" s="308" t="str">
        <f t="shared" si="74"/>
        <v/>
      </c>
      <c r="P262" s="306" t="str">
        <f t="shared" si="75"/>
        <v/>
      </c>
      <c r="Q262" s="73"/>
      <c r="R262" s="293"/>
      <c r="S262" s="75"/>
      <c r="T262" s="223"/>
      <c r="U262" s="145"/>
      <c r="V262" s="146"/>
      <c r="W262" s="146"/>
      <c r="X262" s="74"/>
      <c r="Y262" s="131"/>
      <c r="Z262" s="74"/>
      <c r="AA262" s="73"/>
      <c r="AB262" s="74"/>
      <c r="AC262" s="186"/>
      <c r="AD262" s="169"/>
      <c r="AE262" s="191"/>
      <c r="AF262" s="138"/>
      <c r="AG262" s="186"/>
      <c r="AH262" s="203"/>
      <c r="AI262" s="169"/>
      <c r="AJ262" s="211"/>
      <c r="AK262" s="212"/>
      <c r="AL262" s="172"/>
      <c r="AM262" s="196"/>
      <c r="AN262" s="179"/>
      <c r="AO262" s="206"/>
      <c r="AP262" s="74"/>
      <c r="AQ262" s="178"/>
      <c r="AR262" s="178"/>
      <c r="AS262" s="74"/>
      <c r="AT262" s="178"/>
      <c r="AU262" s="178"/>
      <c r="AV262" s="74"/>
      <c r="AW262" s="298"/>
    </row>
    <row r="263" spans="1:49" ht="14.25" customHeight="1" thickBot="1" x14ac:dyDescent="0.25">
      <c r="A263" s="237"/>
      <c r="B263" s="209">
        <f t="shared" ref="B263" si="77">WEEKNUM(C263)</f>
        <v>13</v>
      </c>
      <c r="C263" s="154">
        <f>D261</f>
        <v>43190</v>
      </c>
      <c r="D263" s="242"/>
      <c r="E263" s="158" t="str">
        <f t="shared" si="76"/>
        <v>Après-midi</v>
      </c>
      <c r="F263" s="78"/>
      <c r="G263" s="79"/>
      <c r="H263" s="80"/>
      <c r="I263" s="79"/>
      <c r="J263" s="80"/>
      <c r="K263" s="79"/>
      <c r="L263" s="80"/>
      <c r="M263" s="79"/>
      <c r="N263" s="80"/>
      <c r="O263" s="309" t="str">
        <f t="shared" si="74"/>
        <v/>
      </c>
      <c r="P263" s="310" t="str">
        <f t="shared" si="75"/>
        <v/>
      </c>
      <c r="Q263" s="79"/>
      <c r="R263" s="295"/>
      <c r="S263" s="81"/>
      <c r="T263" s="225"/>
      <c r="U263" s="149"/>
      <c r="V263" s="150"/>
      <c r="W263" s="150"/>
      <c r="X263" s="80"/>
      <c r="Y263" s="133"/>
      <c r="Z263" s="80"/>
      <c r="AA263" s="79"/>
      <c r="AB263" s="80"/>
      <c r="AC263" s="187"/>
      <c r="AD263" s="170"/>
      <c r="AE263" s="192"/>
      <c r="AF263" s="139"/>
      <c r="AG263" s="187"/>
      <c r="AH263" s="204"/>
      <c r="AI263" s="170"/>
      <c r="AJ263" s="213"/>
      <c r="AK263" s="214"/>
      <c r="AL263" s="173"/>
      <c r="AM263" s="197"/>
      <c r="AN263" s="198"/>
      <c r="AO263" s="207"/>
      <c r="AP263" s="80"/>
      <c r="AQ263" s="180"/>
      <c r="AR263" s="180"/>
      <c r="AS263" s="80"/>
      <c r="AT263" s="180"/>
      <c r="AU263" s="180"/>
      <c r="AV263" s="80"/>
      <c r="AW263" s="299"/>
    </row>
    <row r="264" spans="1:49" ht="14.25" customHeight="1" thickBot="1" x14ac:dyDescent="0.25">
      <c r="A264" s="144"/>
      <c r="B264" s="144"/>
      <c r="F264" s="119" t="s">
        <v>103</v>
      </c>
      <c r="G264" s="111">
        <f t="shared" ref="G264:N264" si="78">SUM(G246:G263)</f>
        <v>257</v>
      </c>
      <c r="H264" s="112">
        <f t="shared" si="78"/>
        <v>348.86</v>
      </c>
      <c r="I264" s="111">
        <f t="shared" si="78"/>
        <v>66</v>
      </c>
      <c r="J264" s="112">
        <f t="shared" si="78"/>
        <v>113.21000000000001</v>
      </c>
      <c r="K264" s="111">
        <f t="shared" si="78"/>
        <v>0</v>
      </c>
      <c r="L264" s="112">
        <f t="shared" si="78"/>
        <v>0</v>
      </c>
      <c r="M264" s="111">
        <f t="shared" si="78"/>
        <v>5</v>
      </c>
      <c r="N264" s="112">
        <f t="shared" si="78"/>
        <v>3.24</v>
      </c>
      <c r="O264" s="176">
        <f>SUM(G264,I264,K264,M264)</f>
        <v>328</v>
      </c>
      <c r="P264" s="314">
        <f>SUM(H264,J264,L264,N264)</f>
        <v>465.31000000000006</v>
      </c>
      <c r="Q264" s="111">
        <f t="shared" ref="Q264:R264" si="79">SUM(Q246:Q263)</f>
        <v>7</v>
      </c>
      <c r="R264" s="112">
        <f t="shared" si="79"/>
        <v>7.9600000000000009</v>
      </c>
      <c r="S264" s="112">
        <f>SUM(S246:S263)</f>
        <v>0</v>
      </c>
      <c r="T264" s="221"/>
      <c r="W264" s="121" t="s">
        <v>104</v>
      </c>
      <c r="X264" s="152">
        <f>IFERROR(AVERAGE(X246:X263),0)</f>
        <v>9.5875000000000004</v>
      </c>
      <c r="Y264" s="123">
        <f>IFERROR(AVERAGE(Y246:Y263),"-")</f>
        <v>33.375</v>
      </c>
      <c r="Z264" s="122"/>
      <c r="AA264" s="121">
        <f>IFERROR(AVERAGE(AA246:AA263),0)</f>
        <v>1.51</v>
      </c>
      <c r="AB264" s="122"/>
      <c r="AC264" s="188" t="str">
        <f>IFERROR(AVERAGE(AC246:AC263),"-")</f>
        <v>-</v>
      </c>
      <c r="AD264" s="112"/>
      <c r="AE264" s="193" t="str">
        <f>IFERROR(AVERAGE(AE246:AE263),"-")</f>
        <v>-</v>
      </c>
      <c r="AF264" s="121"/>
      <c r="AG264" s="188" t="str">
        <f>IFERROR(AVERAGE(AG246:AG263),"-")</f>
        <v>-</v>
      </c>
      <c r="AH264" s="201">
        <f t="shared" ref="AH264" si="80">IFERROR(AVERAGE(AH246:AH263),0)</f>
        <v>0</v>
      </c>
      <c r="AI264" s="112"/>
      <c r="AJ264" s="210" t="str">
        <f>IFERROR(AVERAGE(AJ246:AJ263),"-")</f>
        <v>-</v>
      </c>
      <c r="AK264" s="215" t="str">
        <f>IFERROR(AVERAGE(AK246:AK263),"-")</f>
        <v>-</v>
      </c>
      <c r="AL264" s="174"/>
      <c r="AM264" s="181"/>
      <c r="AN264" s="181"/>
      <c r="AO264" s="181"/>
      <c r="AP264" s="110"/>
      <c r="AQ264" s="181"/>
      <c r="AR264" s="181"/>
      <c r="AS264" s="110"/>
      <c r="AT264" s="181"/>
      <c r="AU264" s="181"/>
      <c r="AV264" s="110"/>
      <c r="AW264" s="110"/>
    </row>
    <row r="265" spans="1:49" ht="14.25" customHeight="1" thickBot="1" x14ac:dyDescent="0.25">
      <c r="B265" s="234">
        <f t="shared" ref="B265:B283" si="81">WEEKNUM(C265)</f>
        <v>0</v>
      </c>
      <c r="O265" s="315"/>
      <c r="P265" s="315"/>
      <c r="T265" s="222"/>
      <c r="AJ265" s="216"/>
      <c r="AK265" s="216"/>
    </row>
    <row r="266" spans="1:49" ht="14.25" customHeight="1" x14ac:dyDescent="0.2">
      <c r="A266" s="235">
        <f>A246+1</f>
        <v>14</v>
      </c>
      <c r="B266" s="234">
        <f t="shared" si="81"/>
        <v>14</v>
      </c>
      <c r="C266" s="154">
        <f>D266</f>
        <v>43192</v>
      </c>
      <c r="D266" s="238">
        <f>D261+2</f>
        <v>43192</v>
      </c>
      <c r="E266" s="151" t="s">
        <v>17</v>
      </c>
      <c r="F266" s="68"/>
      <c r="G266" s="69"/>
      <c r="H266" s="70"/>
      <c r="I266" s="69"/>
      <c r="J266" s="70"/>
      <c r="K266" s="69"/>
      <c r="L266" s="70"/>
      <c r="M266" s="69"/>
      <c r="N266" s="70"/>
      <c r="O266" s="303" t="str">
        <f>IF(G266+I266+K266+M266=0,"",G266+I266+K266+M266)</f>
        <v/>
      </c>
      <c r="P266" s="304" t="str">
        <f>IF(H266+J266+L266+N266=0,"",H266+J266+L266+N266)</f>
        <v/>
      </c>
      <c r="Q266" s="69"/>
      <c r="R266" s="292"/>
      <c r="S266" s="71"/>
      <c r="T266" s="226"/>
      <c r="U266" s="300"/>
      <c r="V266" s="301"/>
      <c r="W266" s="301"/>
      <c r="X266" s="70"/>
      <c r="Y266" s="130"/>
      <c r="Z266" s="70"/>
      <c r="AA266" s="69"/>
      <c r="AB266" s="70"/>
      <c r="AC266" s="190"/>
      <c r="AD266" s="171"/>
      <c r="AE266" s="194"/>
      <c r="AF266" s="141"/>
      <c r="AG266" s="190"/>
      <c r="AH266" s="205"/>
      <c r="AI266" s="171"/>
      <c r="AJ266" s="217"/>
      <c r="AK266" s="218"/>
      <c r="AL266" s="175"/>
      <c r="AM266" s="199"/>
      <c r="AN266" s="200"/>
      <c r="AO266" s="208"/>
      <c r="AP266" s="70"/>
      <c r="AQ266" s="183"/>
      <c r="AR266" s="183"/>
      <c r="AS266" s="70"/>
      <c r="AT266" s="183"/>
      <c r="AU266" s="183"/>
      <c r="AV266" s="70"/>
      <c r="AW266" s="302"/>
    </row>
    <row r="267" spans="1:49" ht="14.25" customHeight="1" x14ac:dyDescent="0.2">
      <c r="A267" s="236"/>
      <c r="B267" s="234">
        <f t="shared" si="81"/>
        <v>14</v>
      </c>
      <c r="C267" s="154">
        <f>D266</f>
        <v>43192</v>
      </c>
      <c r="D267" s="239"/>
      <c r="E267" s="156" t="s">
        <v>16</v>
      </c>
      <c r="F267" s="72"/>
      <c r="G267" s="84"/>
      <c r="H267" s="85"/>
      <c r="I267" s="84"/>
      <c r="J267" s="85"/>
      <c r="K267" s="84"/>
      <c r="L267" s="85"/>
      <c r="M267" s="84"/>
      <c r="N267" s="85"/>
      <c r="O267" s="305"/>
      <c r="P267" s="306"/>
      <c r="Q267" s="73"/>
      <c r="R267" s="293"/>
      <c r="S267" s="75"/>
      <c r="T267" s="223"/>
      <c r="U267" s="145"/>
      <c r="V267" s="146"/>
      <c r="W267" s="146"/>
      <c r="X267" s="74"/>
      <c r="Y267" s="131"/>
      <c r="Z267" s="74"/>
      <c r="AA267" s="73"/>
      <c r="AB267" s="74"/>
      <c r="AC267" s="186"/>
      <c r="AD267" s="169"/>
      <c r="AE267" s="191"/>
      <c r="AF267" s="138"/>
      <c r="AG267" s="186"/>
      <c r="AH267" s="203"/>
      <c r="AI267" s="169"/>
      <c r="AJ267" s="211"/>
      <c r="AK267" s="212"/>
      <c r="AL267" s="172"/>
      <c r="AM267" s="196"/>
      <c r="AN267" s="179"/>
      <c r="AO267" s="206"/>
      <c r="AP267" s="74"/>
      <c r="AQ267" s="178"/>
      <c r="AR267" s="178"/>
      <c r="AS267" s="74"/>
      <c r="AT267" s="178"/>
      <c r="AU267" s="178"/>
      <c r="AV267" s="74"/>
      <c r="AW267" s="298"/>
    </row>
    <row r="268" spans="1:49" ht="14.25" customHeight="1" x14ac:dyDescent="0.2">
      <c r="A268" s="236"/>
      <c r="B268" s="234">
        <f t="shared" si="81"/>
        <v>14</v>
      </c>
      <c r="C268" s="154">
        <f>D266</f>
        <v>43192</v>
      </c>
      <c r="D268" s="240"/>
      <c r="E268" s="156" t="s">
        <v>18</v>
      </c>
      <c r="F268" s="76"/>
      <c r="G268" s="73"/>
      <c r="H268" s="74"/>
      <c r="I268" s="73"/>
      <c r="J268" s="74"/>
      <c r="K268" s="73"/>
      <c r="L268" s="74"/>
      <c r="M268" s="73"/>
      <c r="N268" s="74"/>
      <c r="O268" s="307" t="str">
        <f t="shared" ref="O268:O283" si="82">IF(G268+I268+K268+M268=0,"",G268+I268+K268+M268)</f>
        <v/>
      </c>
      <c r="P268" s="306" t="str">
        <f t="shared" ref="P268:P283" si="83">IF(H268+J268+L268+N268=0,"",H268+J268+L268+N268)</f>
        <v/>
      </c>
      <c r="Q268" s="73"/>
      <c r="R268" s="293"/>
      <c r="S268" s="75"/>
      <c r="T268" s="223"/>
      <c r="U268" s="145"/>
      <c r="V268" s="146"/>
      <c r="W268" s="146"/>
      <c r="X268" s="74"/>
      <c r="Y268" s="131"/>
      <c r="Z268" s="74"/>
      <c r="AA268" s="73"/>
      <c r="AB268" s="74"/>
      <c r="AC268" s="186"/>
      <c r="AD268" s="169"/>
      <c r="AE268" s="191"/>
      <c r="AF268" s="138"/>
      <c r="AG268" s="186"/>
      <c r="AH268" s="203"/>
      <c r="AI268" s="169"/>
      <c r="AJ268" s="211"/>
      <c r="AK268" s="212"/>
      <c r="AL268" s="172"/>
      <c r="AM268" s="196"/>
      <c r="AN268" s="179"/>
      <c r="AO268" s="206"/>
      <c r="AP268" s="74"/>
      <c r="AQ268" s="178"/>
      <c r="AR268" s="178"/>
      <c r="AS268" s="74"/>
      <c r="AT268" s="178"/>
      <c r="AU268" s="178"/>
      <c r="AV268" s="74"/>
      <c r="AW268" s="298"/>
    </row>
    <row r="269" spans="1:49" ht="14.25" customHeight="1" x14ac:dyDescent="0.2">
      <c r="A269" s="236"/>
      <c r="B269" s="234">
        <f t="shared" si="81"/>
        <v>14</v>
      </c>
      <c r="C269" s="154">
        <f>D269</f>
        <v>43193</v>
      </c>
      <c r="D269" s="241">
        <f>D266+1</f>
        <v>43193</v>
      </c>
      <c r="E269" s="157" t="str">
        <f>$E$6</f>
        <v>Nuit</v>
      </c>
      <c r="F269" s="77"/>
      <c r="G269" s="86"/>
      <c r="H269" s="87"/>
      <c r="I269" s="86"/>
      <c r="J269" s="87"/>
      <c r="K269" s="86"/>
      <c r="L269" s="87"/>
      <c r="M269" s="86"/>
      <c r="N269" s="87"/>
      <c r="O269" s="308" t="str">
        <f t="shared" si="82"/>
        <v/>
      </c>
      <c r="P269" s="306" t="str">
        <f t="shared" si="83"/>
        <v/>
      </c>
      <c r="Q269" s="73"/>
      <c r="R269" s="293"/>
      <c r="S269" s="75"/>
      <c r="T269" s="223"/>
      <c r="U269" s="145"/>
      <c r="V269" s="146"/>
      <c r="W269" s="146"/>
      <c r="X269" s="74"/>
      <c r="Y269" s="131"/>
      <c r="Z269" s="74"/>
      <c r="AA269" s="73"/>
      <c r="AB269" s="74"/>
      <c r="AC269" s="186"/>
      <c r="AD269" s="169"/>
      <c r="AE269" s="191"/>
      <c r="AF269" s="138"/>
      <c r="AG269" s="186"/>
      <c r="AH269" s="203"/>
      <c r="AI269" s="169"/>
      <c r="AJ269" s="211"/>
      <c r="AK269" s="212"/>
      <c r="AL269" s="172"/>
      <c r="AM269" s="196"/>
      <c r="AN269" s="179"/>
      <c r="AO269" s="206"/>
      <c r="AP269" s="74"/>
      <c r="AQ269" s="178"/>
      <c r="AR269" s="178"/>
      <c r="AS269" s="74"/>
      <c r="AT269" s="178"/>
      <c r="AU269" s="178"/>
      <c r="AV269" s="74"/>
      <c r="AW269" s="298"/>
    </row>
    <row r="270" spans="1:49" ht="14.25" customHeight="1" x14ac:dyDescent="0.2">
      <c r="A270" s="236"/>
      <c r="B270" s="234">
        <f t="shared" si="81"/>
        <v>14</v>
      </c>
      <c r="C270" s="154">
        <f>D269</f>
        <v>43193</v>
      </c>
      <c r="D270" s="239"/>
      <c r="E270" s="157" t="str">
        <f>$E$7</f>
        <v>Matin</v>
      </c>
      <c r="F270" s="76"/>
      <c r="G270" s="73">
        <v>51</v>
      </c>
      <c r="H270" s="74">
        <v>78.959999999999994</v>
      </c>
      <c r="I270" s="73">
        <v>2</v>
      </c>
      <c r="J270" s="74">
        <v>3.15</v>
      </c>
      <c r="K270" s="73"/>
      <c r="L270" s="74"/>
      <c r="M270" s="73"/>
      <c r="N270" s="74"/>
      <c r="O270" s="308">
        <f t="shared" si="82"/>
        <v>53</v>
      </c>
      <c r="P270" s="306">
        <f t="shared" si="83"/>
        <v>82.11</v>
      </c>
      <c r="Q270" s="73"/>
      <c r="R270" s="293"/>
      <c r="S270" s="75"/>
      <c r="T270" s="223"/>
      <c r="U270" s="145"/>
      <c r="V270" s="146"/>
      <c r="W270" s="146"/>
      <c r="X270" s="74">
        <v>15.1</v>
      </c>
      <c r="Y270" s="131">
        <v>31</v>
      </c>
      <c r="Z270" s="74" t="s">
        <v>71</v>
      </c>
      <c r="AA270" s="73">
        <v>1.5</v>
      </c>
      <c r="AB270" s="74"/>
      <c r="AC270" s="186"/>
      <c r="AD270" s="169"/>
      <c r="AE270" s="191"/>
      <c r="AF270" s="138"/>
      <c r="AG270" s="186" t="s">
        <v>134</v>
      </c>
      <c r="AH270" s="203" t="s">
        <v>135</v>
      </c>
      <c r="AI270" s="169"/>
      <c r="AJ270" s="211"/>
      <c r="AK270" s="212"/>
      <c r="AL270" s="172"/>
      <c r="AM270" s="196"/>
      <c r="AN270" s="179"/>
      <c r="AO270" s="206"/>
      <c r="AP270" s="74"/>
      <c r="AQ270" s="178"/>
      <c r="AR270" s="178"/>
      <c r="AS270" s="74"/>
      <c r="AT270" s="178"/>
      <c r="AU270" s="178"/>
      <c r="AV270" s="74"/>
      <c r="AW270" s="298" t="s">
        <v>105</v>
      </c>
    </row>
    <row r="271" spans="1:49" ht="14.25" customHeight="1" x14ac:dyDescent="0.2">
      <c r="A271" s="236"/>
      <c r="B271" s="234">
        <f t="shared" si="81"/>
        <v>14</v>
      </c>
      <c r="C271" s="154">
        <f>D269</f>
        <v>43193</v>
      </c>
      <c r="D271" s="240"/>
      <c r="E271" s="157" t="str">
        <f>$E$8</f>
        <v>Après-midi</v>
      </c>
      <c r="F271" s="76" t="s">
        <v>91</v>
      </c>
      <c r="G271" s="73"/>
      <c r="H271" s="74"/>
      <c r="I271" s="73"/>
      <c r="J271" s="74"/>
      <c r="K271" s="73"/>
      <c r="L271" s="74"/>
      <c r="M271" s="73">
        <v>2</v>
      </c>
      <c r="N271" s="74">
        <v>1.6</v>
      </c>
      <c r="O271" s="308">
        <f t="shared" si="82"/>
        <v>2</v>
      </c>
      <c r="P271" s="306">
        <f t="shared" si="83"/>
        <v>1.6</v>
      </c>
      <c r="Q271" s="73"/>
      <c r="R271" s="293"/>
      <c r="S271" s="75"/>
      <c r="T271" s="223"/>
      <c r="U271" s="145" t="s">
        <v>105</v>
      </c>
      <c r="V271" s="146" t="s">
        <v>105</v>
      </c>
      <c r="W271" s="146" t="s">
        <v>105</v>
      </c>
      <c r="X271" s="74">
        <v>14.8</v>
      </c>
      <c r="Y271" s="131">
        <v>20</v>
      </c>
      <c r="Z271" s="74" t="s">
        <v>71</v>
      </c>
      <c r="AA271" s="73">
        <v>1.5</v>
      </c>
      <c r="AB271" s="74"/>
      <c r="AC271" s="186"/>
      <c r="AD271" s="169"/>
      <c r="AE271" s="191"/>
      <c r="AF271" s="138"/>
      <c r="AG271" s="186" t="s">
        <v>134</v>
      </c>
      <c r="AH271" s="203" t="s">
        <v>135</v>
      </c>
      <c r="AI271" s="169"/>
      <c r="AJ271" s="211"/>
      <c r="AK271" s="212"/>
      <c r="AL271" s="172"/>
      <c r="AM271" s="196"/>
      <c r="AN271" s="179"/>
      <c r="AO271" s="206"/>
      <c r="AP271" s="74"/>
      <c r="AQ271" s="178"/>
      <c r="AR271" s="178"/>
      <c r="AS271" s="74"/>
      <c r="AT271" s="178"/>
      <c r="AU271" s="178"/>
      <c r="AV271" s="74"/>
      <c r="AW271" s="298"/>
    </row>
    <row r="272" spans="1:49" ht="14.25" customHeight="1" x14ac:dyDescent="0.2">
      <c r="A272" s="236"/>
      <c r="B272" s="234">
        <f t="shared" si="81"/>
        <v>14</v>
      </c>
      <c r="C272" s="154">
        <f>D272</f>
        <v>43194</v>
      </c>
      <c r="D272" s="241">
        <f>D269+1</f>
        <v>43194</v>
      </c>
      <c r="E272" s="157" t="str">
        <f t="shared" ref="E272:E283" si="84">E269</f>
        <v>Nuit</v>
      </c>
      <c r="F272" s="76"/>
      <c r="G272" s="73"/>
      <c r="H272" s="74"/>
      <c r="I272" s="73"/>
      <c r="J272" s="74"/>
      <c r="K272" s="73"/>
      <c r="L272" s="74"/>
      <c r="M272" s="73"/>
      <c r="N272" s="74"/>
      <c r="O272" s="308" t="str">
        <f t="shared" si="82"/>
        <v/>
      </c>
      <c r="P272" s="306" t="str">
        <f t="shared" si="83"/>
        <v/>
      </c>
      <c r="Q272" s="73"/>
      <c r="R272" s="293"/>
      <c r="S272" s="75"/>
      <c r="T272" s="223"/>
      <c r="U272" s="145"/>
      <c r="V272" s="146"/>
      <c r="W272" s="146"/>
      <c r="X272" s="74"/>
      <c r="Y272" s="131"/>
      <c r="Z272" s="74"/>
      <c r="AA272" s="73"/>
      <c r="AB272" s="74"/>
      <c r="AC272" s="186"/>
      <c r="AD272" s="169"/>
      <c r="AE272" s="191"/>
      <c r="AF272" s="138"/>
      <c r="AG272" s="186"/>
      <c r="AH272" s="203"/>
      <c r="AI272" s="169"/>
      <c r="AJ272" s="211"/>
      <c r="AK272" s="212"/>
      <c r="AL272" s="172"/>
      <c r="AM272" s="196"/>
      <c r="AN272" s="179"/>
      <c r="AO272" s="206"/>
      <c r="AP272" s="74"/>
      <c r="AQ272" s="178"/>
      <c r="AR272" s="178"/>
      <c r="AS272" s="74"/>
      <c r="AT272" s="178"/>
      <c r="AU272" s="178"/>
      <c r="AV272" s="74"/>
      <c r="AW272" s="298"/>
    </row>
    <row r="273" spans="1:49" ht="14.25" customHeight="1" x14ac:dyDescent="0.2">
      <c r="A273" s="236"/>
      <c r="B273" s="234">
        <f t="shared" si="81"/>
        <v>14</v>
      </c>
      <c r="C273" s="154">
        <f>D272</f>
        <v>43194</v>
      </c>
      <c r="D273" s="239"/>
      <c r="E273" s="157" t="str">
        <f t="shared" si="84"/>
        <v>Matin</v>
      </c>
      <c r="F273" s="76" t="s">
        <v>60</v>
      </c>
      <c r="G273" s="73">
        <v>58</v>
      </c>
      <c r="H273" s="74">
        <v>84.23</v>
      </c>
      <c r="I273" s="73"/>
      <c r="J273" s="74"/>
      <c r="K273" s="73"/>
      <c r="L273" s="74"/>
      <c r="M273" s="73"/>
      <c r="N273" s="74"/>
      <c r="O273" s="308">
        <f t="shared" si="82"/>
        <v>58</v>
      </c>
      <c r="P273" s="306">
        <f t="shared" si="83"/>
        <v>84.23</v>
      </c>
      <c r="Q273" s="73">
        <v>1</v>
      </c>
      <c r="R273" s="293">
        <v>0.41</v>
      </c>
      <c r="S273" s="75"/>
      <c r="T273" s="223"/>
      <c r="U273" s="145"/>
      <c r="V273" s="146"/>
      <c r="W273" s="146"/>
      <c r="X273" s="74">
        <v>11.4</v>
      </c>
      <c r="Y273" s="131">
        <v>32</v>
      </c>
      <c r="Z273" s="74" t="s">
        <v>71</v>
      </c>
      <c r="AA273" s="73">
        <v>1.5</v>
      </c>
      <c r="AB273" s="74"/>
      <c r="AC273" s="186"/>
      <c r="AD273" s="169"/>
      <c r="AE273" s="191"/>
      <c r="AF273" s="138"/>
      <c r="AG273" s="186" t="s">
        <v>134</v>
      </c>
      <c r="AH273" s="203" t="s">
        <v>135</v>
      </c>
      <c r="AI273" s="169" t="s">
        <v>96</v>
      </c>
      <c r="AJ273" s="211"/>
      <c r="AK273" s="212"/>
      <c r="AL273" s="172"/>
      <c r="AM273" s="196"/>
      <c r="AN273" s="179"/>
      <c r="AO273" s="206"/>
      <c r="AP273" s="74"/>
      <c r="AQ273" s="178"/>
      <c r="AR273" s="178"/>
      <c r="AS273" s="74"/>
      <c r="AT273" s="178" t="s">
        <v>137</v>
      </c>
      <c r="AU273" s="178" t="s">
        <v>132</v>
      </c>
      <c r="AV273" s="74" t="s">
        <v>96</v>
      </c>
      <c r="AW273" s="298"/>
    </row>
    <row r="274" spans="1:49" ht="14.25" customHeight="1" x14ac:dyDescent="0.2">
      <c r="A274" s="236"/>
      <c r="B274" s="234">
        <f t="shared" si="81"/>
        <v>14</v>
      </c>
      <c r="C274" s="154">
        <f>D272</f>
        <v>43194</v>
      </c>
      <c r="D274" s="240"/>
      <c r="E274" s="157" t="str">
        <f t="shared" si="84"/>
        <v>Après-midi</v>
      </c>
      <c r="F274" s="76" t="s">
        <v>91</v>
      </c>
      <c r="G274" s="73">
        <v>19</v>
      </c>
      <c r="H274" s="74">
        <v>15.62</v>
      </c>
      <c r="I274" s="73">
        <v>18</v>
      </c>
      <c r="J274" s="74">
        <v>21.2</v>
      </c>
      <c r="K274" s="73"/>
      <c r="L274" s="74"/>
      <c r="M274" s="73">
        <v>1</v>
      </c>
      <c r="N274" s="74">
        <v>1</v>
      </c>
      <c r="O274" s="308">
        <f t="shared" si="82"/>
        <v>38</v>
      </c>
      <c r="P274" s="306">
        <f t="shared" si="83"/>
        <v>37.82</v>
      </c>
      <c r="Q274" s="73"/>
      <c r="R274" s="293"/>
      <c r="S274" s="75"/>
      <c r="T274" s="223"/>
      <c r="U274" s="145" t="s">
        <v>105</v>
      </c>
      <c r="V274" s="146" t="s">
        <v>105</v>
      </c>
      <c r="W274" s="146" t="s">
        <v>105</v>
      </c>
      <c r="X274" s="74">
        <v>10.7</v>
      </c>
      <c r="Y274" s="131">
        <v>32</v>
      </c>
      <c r="Z274" s="74" t="s">
        <v>71</v>
      </c>
      <c r="AA274" s="73">
        <v>1.5</v>
      </c>
      <c r="AB274" s="74"/>
      <c r="AC274" s="186"/>
      <c r="AD274" s="169"/>
      <c r="AE274" s="191"/>
      <c r="AF274" s="138"/>
      <c r="AG274" s="186" t="s">
        <v>134</v>
      </c>
      <c r="AH274" s="203" t="s">
        <v>135</v>
      </c>
      <c r="AI274" s="169"/>
      <c r="AJ274" s="211"/>
      <c r="AK274" s="212"/>
      <c r="AL274" s="172"/>
      <c r="AM274" s="196"/>
      <c r="AN274" s="179"/>
      <c r="AO274" s="206"/>
      <c r="AP274" s="74"/>
      <c r="AQ274" s="178"/>
      <c r="AR274" s="178"/>
      <c r="AS274" s="74"/>
      <c r="AT274" s="178"/>
      <c r="AU274" s="178"/>
      <c r="AV274" s="74"/>
      <c r="AW274" s="298"/>
    </row>
    <row r="275" spans="1:49" ht="14.25" customHeight="1" x14ac:dyDescent="0.2">
      <c r="A275" s="236"/>
      <c r="B275" s="234">
        <f t="shared" si="81"/>
        <v>14</v>
      </c>
      <c r="C275" s="154">
        <f>D275</f>
        <v>43195</v>
      </c>
      <c r="D275" s="241">
        <f>D272+1</f>
        <v>43195</v>
      </c>
      <c r="E275" s="157" t="str">
        <f t="shared" si="84"/>
        <v>Nuit</v>
      </c>
      <c r="F275" s="76"/>
      <c r="G275" s="73"/>
      <c r="H275" s="74"/>
      <c r="I275" s="73"/>
      <c r="J275" s="74"/>
      <c r="K275" s="73"/>
      <c r="L275" s="74"/>
      <c r="M275" s="73"/>
      <c r="N275" s="74"/>
      <c r="O275" s="308" t="str">
        <f t="shared" si="82"/>
        <v/>
      </c>
      <c r="P275" s="306" t="str">
        <f t="shared" si="83"/>
        <v/>
      </c>
      <c r="Q275" s="73"/>
      <c r="R275" s="293"/>
      <c r="S275" s="75"/>
      <c r="T275" s="223"/>
      <c r="U275" s="145"/>
      <c r="V275" s="146"/>
      <c r="W275" s="146"/>
      <c r="X275" s="74"/>
      <c r="Y275" s="131"/>
      <c r="Z275" s="74"/>
      <c r="AA275" s="73"/>
      <c r="AB275" s="74"/>
      <c r="AC275" s="186"/>
      <c r="AD275" s="169"/>
      <c r="AE275" s="191"/>
      <c r="AF275" s="138"/>
      <c r="AG275" s="186"/>
      <c r="AH275" s="203"/>
      <c r="AI275" s="169"/>
      <c r="AJ275" s="211"/>
      <c r="AK275" s="212"/>
      <c r="AL275" s="172"/>
      <c r="AM275" s="196"/>
      <c r="AN275" s="179"/>
      <c r="AO275" s="206"/>
      <c r="AP275" s="74"/>
      <c r="AQ275" s="178"/>
      <c r="AR275" s="178"/>
      <c r="AS275" s="74"/>
      <c r="AT275" s="178"/>
      <c r="AU275" s="178"/>
      <c r="AV275" s="74"/>
      <c r="AW275" s="298"/>
    </row>
    <row r="276" spans="1:49" ht="14.25" customHeight="1" x14ac:dyDescent="0.2">
      <c r="A276" s="236"/>
      <c r="B276" s="234">
        <f t="shared" si="81"/>
        <v>14</v>
      </c>
      <c r="C276" s="154">
        <f>D275</f>
        <v>43195</v>
      </c>
      <c r="D276" s="239"/>
      <c r="E276" s="157" t="str">
        <f t="shared" si="84"/>
        <v>Matin</v>
      </c>
      <c r="F276" s="76" t="s">
        <v>60</v>
      </c>
      <c r="G276" s="73">
        <v>72</v>
      </c>
      <c r="H276" s="74">
        <v>91.09</v>
      </c>
      <c r="I276" s="73"/>
      <c r="J276" s="74"/>
      <c r="K276" s="73"/>
      <c r="L276" s="74"/>
      <c r="M276" s="73"/>
      <c r="N276" s="74"/>
      <c r="O276" s="308">
        <f t="shared" si="82"/>
        <v>72</v>
      </c>
      <c r="P276" s="306">
        <f t="shared" si="83"/>
        <v>91.09</v>
      </c>
      <c r="Q276" s="73"/>
      <c r="R276" s="293"/>
      <c r="S276" s="75"/>
      <c r="T276" s="223"/>
      <c r="U276" s="145"/>
      <c r="V276" s="146"/>
      <c r="W276" s="146"/>
      <c r="X276" s="74">
        <v>12.8</v>
      </c>
      <c r="Y276" s="131">
        <v>38</v>
      </c>
      <c r="Z276" s="74" t="s">
        <v>71</v>
      </c>
      <c r="AA276" s="73">
        <v>1.5</v>
      </c>
      <c r="AB276" s="74"/>
      <c r="AC276" s="186"/>
      <c r="AD276" s="169"/>
      <c r="AE276" s="191"/>
      <c r="AF276" s="138"/>
      <c r="AG276" s="186" t="s">
        <v>134</v>
      </c>
      <c r="AH276" s="203" t="s">
        <v>135</v>
      </c>
      <c r="AI276" s="169"/>
      <c r="AJ276" s="211"/>
      <c r="AK276" s="212"/>
      <c r="AL276" s="172"/>
      <c r="AM276" s="196"/>
      <c r="AN276" s="179"/>
      <c r="AO276" s="206"/>
      <c r="AP276" s="74"/>
      <c r="AQ276" s="178"/>
      <c r="AR276" s="178"/>
      <c r="AS276" s="74"/>
      <c r="AT276" s="178"/>
      <c r="AU276" s="178"/>
      <c r="AV276" s="74"/>
      <c r="AW276" s="298"/>
    </row>
    <row r="277" spans="1:49" ht="14.25" customHeight="1" x14ac:dyDescent="0.2">
      <c r="A277" s="236"/>
      <c r="B277" s="234">
        <f t="shared" si="81"/>
        <v>14</v>
      </c>
      <c r="C277" s="154">
        <f>D275</f>
        <v>43195</v>
      </c>
      <c r="D277" s="240"/>
      <c r="E277" s="157" t="str">
        <f t="shared" si="84"/>
        <v>Après-midi</v>
      </c>
      <c r="F277" s="76" t="s">
        <v>91</v>
      </c>
      <c r="G277" s="73">
        <v>54</v>
      </c>
      <c r="H277" s="74">
        <v>53.82</v>
      </c>
      <c r="I277" s="73"/>
      <c r="J277" s="74"/>
      <c r="K277" s="73"/>
      <c r="L277" s="74"/>
      <c r="M277" s="73"/>
      <c r="N277" s="74"/>
      <c r="O277" s="308">
        <f t="shared" si="82"/>
        <v>54</v>
      </c>
      <c r="P277" s="306">
        <f t="shared" si="83"/>
        <v>53.82</v>
      </c>
      <c r="Q277" s="73"/>
      <c r="R277" s="293"/>
      <c r="S277" s="75"/>
      <c r="T277" s="223"/>
      <c r="U277" s="145" t="s">
        <v>105</v>
      </c>
      <c r="V277" s="146" t="s">
        <v>105</v>
      </c>
      <c r="W277" s="146" t="s">
        <v>105</v>
      </c>
      <c r="X277" s="74">
        <v>14.4</v>
      </c>
      <c r="Y277" s="131">
        <v>34</v>
      </c>
      <c r="Z277" s="74" t="s">
        <v>71</v>
      </c>
      <c r="AA277" s="73">
        <v>1.5</v>
      </c>
      <c r="AB277" s="74"/>
      <c r="AC277" s="186"/>
      <c r="AD277" s="169"/>
      <c r="AE277" s="191"/>
      <c r="AF277" s="138"/>
      <c r="AG277" s="186" t="s">
        <v>134</v>
      </c>
      <c r="AH277" s="203" t="s">
        <v>135</v>
      </c>
      <c r="AI277" s="169"/>
      <c r="AJ277" s="220"/>
      <c r="AK277" s="212"/>
      <c r="AL277" s="172"/>
      <c r="AM277" s="196"/>
      <c r="AN277" s="179"/>
      <c r="AO277" s="206"/>
      <c r="AP277" s="74"/>
      <c r="AQ277" s="178"/>
      <c r="AR277" s="178"/>
      <c r="AS277" s="74"/>
      <c r="AT277" s="178"/>
      <c r="AU277" s="178"/>
      <c r="AV277" s="74"/>
      <c r="AW277" s="298"/>
    </row>
    <row r="278" spans="1:49" ht="14.25" customHeight="1" x14ac:dyDescent="0.2">
      <c r="A278" s="236"/>
      <c r="B278" s="234">
        <f t="shared" si="81"/>
        <v>14</v>
      </c>
      <c r="C278" s="154">
        <f>D278</f>
        <v>43196</v>
      </c>
      <c r="D278" s="241">
        <f>D275+1</f>
        <v>43196</v>
      </c>
      <c r="E278" s="157" t="str">
        <f t="shared" si="84"/>
        <v>Nuit</v>
      </c>
      <c r="F278" s="76"/>
      <c r="G278" s="73"/>
      <c r="H278" s="74"/>
      <c r="I278" s="73"/>
      <c r="J278" s="74"/>
      <c r="K278" s="73"/>
      <c r="L278" s="74"/>
      <c r="M278" s="73"/>
      <c r="N278" s="74"/>
      <c r="O278" s="308" t="str">
        <f t="shared" si="82"/>
        <v/>
      </c>
      <c r="P278" s="306" t="str">
        <f t="shared" si="83"/>
        <v/>
      </c>
      <c r="Q278" s="73"/>
      <c r="R278" s="293"/>
      <c r="S278" s="75"/>
      <c r="T278" s="223"/>
      <c r="U278" s="145"/>
      <c r="V278" s="146"/>
      <c r="W278" s="146"/>
      <c r="X278" s="74"/>
      <c r="Y278" s="131"/>
      <c r="Z278" s="74"/>
      <c r="AA278" s="73"/>
      <c r="AB278" s="74"/>
      <c r="AC278" s="186"/>
      <c r="AD278" s="169"/>
      <c r="AE278" s="191"/>
      <c r="AF278" s="138"/>
      <c r="AG278" s="186"/>
      <c r="AH278" s="203"/>
      <c r="AI278" s="169"/>
      <c r="AJ278" s="211"/>
      <c r="AK278" s="219"/>
      <c r="AL278" s="172"/>
      <c r="AM278" s="196"/>
      <c r="AN278" s="179"/>
      <c r="AO278" s="206"/>
      <c r="AP278" s="74"/>
      <c r="AQ278" s="178"/>
      <c r="AR278" s="178"/>
      <c r="AS278" s="74"/>
      <c r="AT278" s="178"/>
      <c r="AU278" s="178"/>
      <c r="AV278" s="74"/>
      <c r="AW278" s="298"/>
    </row>
    <row r="279" spans="1:49" ht="14.25" customHeight="1" x14ac:dyDescent="0.2">
      <c r="A279" s="236"/>
      <c r="B279" s="234">
        <f t="shared" si="81"/>
        <v>14</v>
      </c>
      <c r="C279" s="154">
        <f>D278</f>
        <v>43196</v>
      </c>
      <c r="D279" s="239"/>
      <c r="E279" s="157" t="str">
        <f t="shared" si="84"/>
        <v>Matin</v>
      </c>
      <c r="F279" s="76" t="s">
        <v>60</v>
      </c>
      <c r="G279" s="73">
        <v>55</v>
      </c>
      <c r="H279" s="74">
        <v>138</v>
      </c>
      <c r="I279" s="73"/>
      <c r="J279" s="74"/>
      <c r="K279" s="73"/>
      <c r="L279" s="74"/>
      <c r="M279" s="73"/>
      <c r="N279" s="74"/>
      <c r="O279" s="308">
        <f t="shared" si="82"/>
        <v>55</v>
      </c>
      <c r="P279" s="306">
        <v>138</v>
      </c>
      <c r="Q279" s="73"/>
      <c r="R279" s="294"/>
      <c r="S279" s="88"/>
      <c r="T279" s="224">
        <v>1000321613</v>
      </c>
      <c r="U279" s="147"/>
      <c r="V279" s="148"/>
      <c r="W279" s="148"/>
      <c r="X279" s="128">
        <v>12</v>
      </c>
      <c r="Y279" s="132">
        <v>32</v>
      </c>
      <c r="Z279" s="128" t="s">
        <v>71</v>
      </c>
      <c r="AA279" s="126">
        <v>1.5</v>
      </c>
      <c r="AB279" s="128"/>
      <c r="AC279" s="186"/>
      <c r="AD279" s="169"/>
      <c r="AE279" s="191"/>
      <c r="AF279" s="138"/>
      <c r="AG279" s="186" t="s">
        <v>134</v>
      </c>
      <c r="AH279" s="203" t="s">
        <v>135</v>
      </c>
      <c r="AI279" s="169"/>
      <c r="AJ279" s="220"/>
      <c r="AK279" s="219"/>
      <c r="AL279" s="172"/>
      <c r="AM279" s="196"/>
      <c r="AN279" s="179"/>
      <c r="AO279" s="206"/>
      <c r="AP279" s="74"/>
      <c r="AQ279" s="178"/>
      <c r="AR279" s="178"/>
      <c r="AS279" s="74"/>
      <c r="AT279" s="178"/>
      <c r="AU279" s="178"/>
      <c r="AV279" s="74"/>
      <c r="AW279" s="298"/>
    </row>
    <row r="280" spans="1:49" ht="14.25" customHeight="1" x14ac:dyDescent="0.2">
      <c r="A280" s="236"/>
      <c r="B280" s="234">
        <f t="shared" si="81"/>
        <v>14</v>
      </c>
      <c r="C280" s="154">
        <f>D278</f>
        <v>43196</v>
      </c>
      <c r="D280" s="240"/>
      <c r="E280" s="157" t="str">
        <f t="shared" si="84"/>
        <v>Après-midi</v>
      </c>
      <c r="F280" s="76" t="s">
        <v>91</v>
      </c>
      <c r="G280" s="73">
        <v>20</v>
      </c>
      <c r="H280" s="74">
        <v>29.15</v>
      </c>
      <c r="I280" s="73">
        <v>5</v>
      </c>
      <c r="J280" s="74">
        <v>8.35</v>
      </c>
      <c r="K280" s="73"/>
      <c r="L280" s="74"/>
      <c r="M280" s="73"/>
      <c r="N280" s="74"/>
      <c r="O280" s="308">
        <f t="shared" si="82"/>
        <v>25</v>
      </c>
      <c r="P280" s="306">
        <f t="shared" si="83"/>
        <v>37.5</v>
      </c>
      <c r="Q280" s="73"/>
      <c r="R280" s="293"/>
      <c r="S280" s="75"/>
      <c r="T280" s="223"/>
      <c r="U280" s="145" t="s">
        <v>105</v>
      </c>
      <c r="V280" s="146" t="s">
        <v>105</v>
      </c>
      <c r="W280" s="146" t="s">
        <v>105</v>
      </c>
      <c r="X280" s="74">
        <v>13.01</v>
      </c>
      <c r="Y280" s="131">
        <v>34</v>
      </c>
      <c r="Z280" s="74" t="s">
        <v>71</v>
      </c>
      <c r="AA280" s="73">
        <v>1.5</v>
      </c>
      <c r="AB280" s="74" t="s">
        <v>105</v>
      </c>
      <c r="AC280" s="186"/>
      <c r="AD280" s="169"/>
      <c r="AE280" s="191"/>
      <c r="AF280" s="138"/>
      <c r="AG280" s="186" t="s">
        <v>134</v>
      </c>
      <c r="AH280" s="203" t="s">
        <v>135</v>
      </c>
      <c r="AI280" s="169"/>
      <c r="AJ280" s="211"/>
      <c r="AK280" s="212"/>
      <c r="AL280" s="172"/>
      <c r="AM280" s="196"/>
      <c r="AN280" s="179"/>
      <c r="AO280" s="206" t="s">
        <v>136</v>
      </c>
      <c r="AP280" s="74" t="s">
        <v>105</v>
      </c>
      <c r="AQ280" s="178"/>
      <c r="AR280" s="178"/>
      <c r="AS280" s="74"/>
      <c r="AT280" s="178"/>
      <c r="AU280" s="178"/>
      <c r="AV280" s="74"/>
      <c r="AW280" s="298"/>
    </row>
    <row r="281" spans="1:49" ht="14.25" customHeight="1" x14ac:dyDescent="0.2">
      <c r="A281" s="236"/>
      <c r="B281" s="234">
        <f t="shared" si="81"/>
        <v>14</v>
      </c>
      <c r="C281" s="154">
        <f>D281</f>
        <v>43197</v>
      </c>
      <c r="D281" s="241">
        <f>D278+1</f>
        <v>43197</v>
      </c>
      <c r="E281" s="157" t="str">
        <f t="shared" si="84"/>
        <v>Nuit</v>
      </c>
      <c r="F281" s="76"/>
      <c r="G281" s="73"/>
      <c r="H281" s="74"/>
      <c r="I281" s="73"/>
      <c r="J281" s="74"/>
      <c r="K281" s="73"/>
      <c r="L281" s="74"/>
      <c r="M281" s="73"/>
      <c r="N281" s="74"/>
      <c r="O281" s="308" t="str">
        <f t="shared" si="82"/>
        <v/>
      </c>
      <c r="P281" s="306" t="str">
        <f t="shared" si="83"/>
        <v/>
      </c>
      <c r="Q281" s="73"/>
      <c r="R281" s="293"/>
      <c r="S281" s="75"/>
      <c r="T281" s="223"/>
      <c r="U281" s="145"/>
      <c r="V281" s="146"/>
      <c r="W281" s="146"/>
      <c r="X281" s="74"/>
      <c r="Y281" s="131"/>
      <c r="Z281" s="74"/>
      <c r="AA281" s="73"/>
      <c r="AB281" s="74"/>
      <c r="AC281" s="186"/>
      <c r="AD281" s="169"/>
      <c r="AE281" s="191"/>
      <c r="AF281" s="138"/>
      <c r="AG281" s="186"/>
      <c r="AH281" s="203"/>
      <c r="AI281" s="169"/>
      <c r="AJ281" s="211"/>
      <c r="AK281" s="212"/>
      <c r="AL281" s="172"/>
      <c r="AM281" s="196"/>
      <c r="AN281" s="179"/>
      <c r="AO281" s="206"/>
      <c r="AP281" s="74"/>
      <c r="AQ281" s="178"/>
      <c r="AR281" s="178"/>
      <c r="AS281" s="74"/>
      <c r="AT281" s="178"/>
      <c r="AU281" s="178"/>
      <c r="AV281" s="74"/>
      <c r="AW281" s="298"/>
    </row>
    <row r="282" spans="1:49" ht="14.25" customHeight="1" x14ac:dyDescent="0.2">
      <c r="A282" s="236"/>
      <c r="B282" s="234">
        <f t="shared" si="81"/>
        <v>14</v>
      </c>
      <c r="C282" s="154">
        <f>D281</f>
        <v>43197</v>
      </c>
      <c r="D282" s="239"/>
      <c r="E282" s="157" t="str">
        <f t="shared" si="84"/>
        <v>Matin</v>
      </c>
      <c r="F282" s="72"/>
      <c r="G282" s="84"/>
      <c r="H282" s="85"/>
      <c r="I282" s="84"/>
      <c r="J282" s="85"/>
      <c r="K282" s="84"/>
      <c r="L282" s="85"/>
      <c r="M282" s="84"/>
      <c r="N282" s="85"/>
      <c r="O282" s="308" t="str">
        <f t="shared" si="82"/>
        <v/>
      </c>
      <c r="P282" s="306" t="str">
        <f t="shared" si="83"/>
        <v/>
      </c>
      <c r="Q282" s="73"/>
      <c r="R282" s="293"/>
      <c r="S282" s="75"/>
      <c r="T282" s="223"/>
      <c r="U282" s="145"/>
      <c r="V282" s="146"/>
      <c r="W282" s="146"/>
      <c r="X282" s="74"/>
      <c r="Y282" s="131"/>
      <c r="Z282" s="74"/>
      <c r="AA282" s="73"/>
      <c r="AB282" s="74"/>
      <c r="AC282" s="186"/>
      <c r="AD282" s="169"/>
      <c r="AE282" s="191"/>
      <c r="AF282" s="138"/>
      <c r="AG282" s="186"/>
      <c r="AH282" s="203"/>
      <c r="AI282" s="169"/>
      <c r="AJ282" s="211"/>
      <c r="AK282" s="212"/>
      <c r="AL282" s="172"/>
      <c r="AM282" s="196"/>
      <c r="AN282" s="179"/>
      <c r="AO282" s="206"/>
      <c r="AP282" s="74"/>
      <c r="AQ282" s="178"/>
      <c r="AR282" s="178"/>
      <c r="AS282" s="74"/>
      <c r="AT282" s="178"/>
      <c r="AU282" s="178"/>
      <c r="AV282" s="74"/>
      <c r="AW282" s="298"/>
    </row>
    <row r="283" spans="1:49" ht="14.25" customHeight="1" thickBot="1" x14ac:dyDescent="0.25">
      <c r="A283" s="237"/>
      <c r="B283" s="234">
        <f t="shared" si="81"/>
        <v>14</v>
      </c>
      <c r="C283" s="154">
        <f>D281</f>
        <v>43197</v>
      </c>
      <c r="D283" s="242"/>
      <c r="E283" s="158" t="str">
        <f t="shared" si="84"/>
        <v>Après-midi</v>
      </c>
      <c r="F283" s="78"/>
      <c r="G283" s="79"/>
      <c r="H283" s="80"/>
      <c r="I283" s="79"/>
      <c r="J283" s="80"/>
      <c r="K283" s="79"/>
      <c r="L283" s="80"/>
      <c r="M283" s="79"/>
      <c r="N283" s="80"/>
      <c r="O283" s="309" t="str">
        <f t="shared" si="82"/>
        <v/>
      </c>
      <c r="P283" s="310" t="str">
        <f t="shared" si="83"/>
        <v/>
      </c>
      <c r="Q283" s="79"/>
      <c r="R283" s="295"/>
      <c r="S283" s="81"/>
      <c r="T283" s="225"/>
      <c r="U283" s="149"/>
      <c r="V283" s="150"/>
      <c r="W283" s="150"/>
      <c r="X283" s="80"/>
      <c r="Y283" s="133"/>
      <c r="Z283" s="80"/>
      <c r="AA283" s="79"/>
      <c r="AB283" s="80"/>
      <c r="AC283" s="187"/>
      <c r="AD283" s="170"/>
      <c r="AE283" s="192"/>
      <c r="AF283" s="139"/>
      <c r="AG283" s="187"/>
      <c r="AH283" s="204"/>
      <c r="AI283" s="170"/>
      <c r="AJ283" s="213"/>
      <c r="AK283" s="214"/>
      <c r="AL283" s="173"/>
      <c r="AM283" s="197"/>
      <c r="AN283" s="198"/>
      <c r="AO283" s="207"/>
      <c r="AP283" s="80"/>
      <c r="AQ283" s="180"/>
      <c r="AR283" s="180"/>
      <c r="AS283" s="80"/>
      <c r="AT283" s="180"/>
      <c r="AU283" s="180"/>
      <c r="AV283" s="80"/>
      <c r="AW283" s="299"/>
    </row>
    <row r="284" spans="1:49" ht="14.25" customHeight="1" thickBot="1" x14ac:dyDescent="0.25">
      <c r="A284" s="144"/>
      <c r="B284" s="144"/>
      <c r="F284" s="119" t="s">
        <v>103</v>
      </c>
      <c r="G284" s="111">
        <f t="shared" ref="G284:N284" si="85">SUM(G266:G283)</f>
        <v>329</v>
      </c>
      <c r="H284" s="112">
        <f t="shared" si="85"/>
        <v>490.86999999999995</v>
      </c>
      <c r="I284" s="111">
        <f t="shared" si="85"/>
        <v>25</v>
      </c>
      <c r="J284" s="112">
        <f t="shared" si="85"/>
        <v>32.699999999999996</v>
      </c>
      <c r="K284" s="111">
        <f t="shared" si="85"/>
        <v>0</v>
      </c>
      <c r="L284" s="112">
        <f t="shared" si="85"/>
        <v>0</v>
      </c>
      <c r="M284" s="111">
        <f t="shared" si="85"/>
        <v>3</v>
      </c>
      <c r="N284" s="112">
        <f t="shared" si="85"/>
        <v>2.6</v>
      </c>
      <c r="O284" s="176">
        <f>SUM(G284,I284,K284,M284)</f>
        <v>357</v>
      </c>
      <c r="P284" s="314">
        <f>SUM(H284,J284,L284,N284)</f>
        <v>526.16999999999996</v>
      </c>
      <c r="Q284" s="111">
        <f t="shared" ref="Q284:R284" si="86">SUM(Q266:Q283)</f>
        <v>1</v>
      </c>
      <c r="R284" s="112">
        <f t="shared" si="86"/>
        <v>0.41</v>
      </c>
      <c r="S284" s="112">
        <f>SUM(S266:S283)</f>
        <v>0</v>
      </c>
      <c r="T284" s="221"/>
      <c r="W284" s="121" t="s">
        <v>104</v>
      </c>
      <c r="X284" s="152">
        <f>IFERROR(AVERAGE(X266:X283),0)</f>
        <v>13.026250000000001</v>
      </c>
      <c r="Y284" s="123">
        <f>IFERROR(AVERAGE(Y266:Y283),"-")</f>
        <v>31.625</v>
      </c>
      <c r="Z284" s="122"/>
      <c r="AA284" s="121">
        <f>IFERROR(AVERAGE(AA266:AA283),0)</f>
        <v>1.5</v>
      </c>
      <c r="AB284" s="122"/>
      <c r="AC284" s="188" t="str">
        <f>IFERROR(AVERAGE(AC266:AC283),"-")</f>
        <v>-</v>
      </c>
      <c r="AD284" s="112"/>
      <c r="AE284" s="193" t="str">
        <f>IFERROR(AVERAGE(AE266:AE283),"-")</f>
        <v>-</v>
      </c>
      <c r="AF284" s="121"/>
      <c r="AG284" s="188" t="str">
        <f>IFERROR(AVERAGE(AG266:AG283),"-")</f>
        <v>-</v>
      </c>
      <c r="AH284" s="201">
        <f t="shared" ref="AH284" si="87">IFERROR(AVERAGE(AH266:AH283),0)</f>
        <v>0</v>
      </c>
      <c r="AI284" s="112"/>
      <c r="AJ284" s="210" t="str">
        <f>IFERROR(AVERAGE(AJ266:AJ283),"-")</f>
        <v>-</v>
      </c>
      <c r="AK284" s="215" t="str">
        <f>IFERROR(AVERAGE(AK266:AK283),"-")</f>
        <v>-</v>
      </c>
      <c r="AL284" s="174"/>
      <c r="AM284" s="181"/>
      <c r="AN284" s="181"/>
      <c r="AO284" s="181"/>
      <c r="AP284" s="110"/>
      <c r="AQ284" s="181"/>
      <c r="AR284" s="181"/>
      <c r="AS284" s="110"/>
      <c r="AT284" s="181"/>
      <c r="AU284" s="181"/>
      <c r="AV284" s="110"/>
      <c r="AW284" s="110"/>
    </row>
    <row r="285" spans="1:49" ht="14.25" customHeight="1" thickBot="1" x14ac:dyDescent="0.25">
      <c r="B285" s="234">
        <f t="shared" ref="B285:B303" si="88">WEEKNUM(C285)</f>
        <v>0</v>
      </c>
      <c r="O285" s="315"/>
      <c r="P285" s="315"/>
      <c r="T285" s="222"/>
      <c r="AJ285" s="216"/>
      <c r="AK285" s="216"/>
    </row>
    <row r="286" spans="1:49" ht="14.25" customHeight="1" x14ac:dyDescent="0.2">
      <c r="A286" s="235">
        <f>A266+1</f>
        <v>15</v>
      </c>
      <c r="B286" s="234">
        <f t="shared" si="88"/>
        <v>15</v>
      </c>
      <c r="C286" s="154">
        <f>D286</f>
        <v>43199</v>
      </c>
      <c r="D286" s="238">
        <f>D281+2</f>
        <v>43199</v>
      </c>
      <c r="E286" s="151" t="s">
        <v>17</v>
      </c>
      <c r="F286" s="68"/>
      <c r="G286" s="69"/>
      <c r="H286" s="70"/>
      <c r="I286" s="69"/>
      <c r="J286" s="70"/>
      <c r="K286" s="69"/>
      <c r="L286" s="70"/>
      <c r="M286" s="69"/>
      <c r="N286" s="70"/>
      <c r="O286" s="303" t="str">
        <f>IF(G286+I286+K286+M286=0,"",G286+I286+K286+M286)</f>
        <v/>
      </c>
      <c r="P286" s="304" t="str">
        <f>IF(H286+J286+L286+N286=0,"",H286+J286+L286+N286)</f>
        <v/>
      </c>
      <c r="Q286" s="69"/>
      <c r="R286" s="292"/>
      <c r="S286" s="71"/>
      <c r="T286" s="226"/>
      <c r="U286" s="300"/>
      <c r="V286" s="301"/>
      <c r="W286" s="301"/>
      <c r="X286" s="70"/>
      <c r="Y286" s="130"/>
      <c r="Z286" s="70"/>
      <c r="AA286" s="69"/>
      <c r="AB286" s="70"/>
      <c r="AC286" s="190"/>
      <c r="AD286" s="171"/>
      <c r="AE286" s="194"/>
      <c r="AF286" s="141"/>
      <c r="AG286" s="190"/>
      <c r="AH286" s="205"/>
      <c r="AI286" s="171"/>
      <c r="AJ286" s="217"/>
      <c r="AK286" s="218"/>
      <c r="AL286" s="175"/>
      <c r="AM286" s="199"/>
      <c r="AN286" s="200"/>
      <c r="AO286" s="208"/>
      <c r="AP286" s="70"/>
      <c r="AQ286" s="183"/>
      <c r="AR286" s="183"/>
      <c r="AS286" s="70"/>
      <c r="AT286" s="183"/>
      <c r="AU286" s="183"/>
      <c r="AV286" s="70"/>
      <c r="AW286" s="302"/>
    </row>
    <row r="287" spans="1:49" ht="14.25" customHeight="1" x14ac:dyDescent="0.2">
      <c r="A287" s="236"/>
      <c r="B287" s="234">
        <f t="shared" si="88"/>
        <v>15</v>
      </c>
      <c r="C287" s="154">
        <f>D286</f>
        <v>43199</v>
      </c>
      <c r="D287" s="239"/>
      <c r="E287" s="156" t="s">
        <v>16</v>
      </c>
      <c r="F287" s="72" t="s">
        <v>91</v>
      </c>
      <c r="G287" s="84">
        <v>32</v>
      </c>
      <c r="H287" s="85">
        <v>47.38</v>
      </c>
      <c r="I287" s="84">
        <v>16</v>
      </c>
      <c r="J287" s="85">
        <v>16.84</v>
      </c>
      <c r="K287" s="84"/>
      <c r="L287" s="85"/>
      <c r="M287" s="84"/>
      <c r="N287" s="85"/>
      <c r="O287" s="305"/>
      <c r="P287" s="306"/>
      <c r="Q287" s="73"/>
      <c r="R287" s="293"/>
      <c r="S287" s="75"/>
      <c r="T287" s="223"/>
      <c r="U287" s="145"/>
      <c r="V287" s="146"/>
      <c r="W287" s="146"/>
      <c r="X287" s="74">
        <v>18</v>
      </c>
      <c r="Y287" s="131">
        <v>35</v>
      </c>
      <c r="Z287" s="74" t="s">
        <v>71</v>
      </c>
      <c r="AA287" s="73">
        <v>1.5</v>
      </c>
      <c r="AB287" s="74"/>
      <c r="AC287" s="186"/>
      <c r="AD287" s="169"/>
      <c r="AE287" s="191"/>
      <c r="AF287" s="138"/>
      <c r="AG287" s="186" t="s">
        <v>134</v>
      </c>
      <c r="AH287" s="203" t="s">
        <v>135</v>
      </c>
      <c r="AI287" s="169"/>
      <c r="AJ287" s="211"/>
      <c r="AK287" s="212"/>
      <c r="AL287" s="172"/>
      <c r="AM287" s="196"/>
      <c r="AN287" s="179"/>
      <c r="AO287" s="206"/>
      <c r="AP287" s="74"/>
      <c r="AQ287" s="178"/>
      <c r="AR287" s="178"/>
      <c r="AS287" s="74"/>
      <c r="AT287" s="178"/>
      <c r="AU287" s="178"/>
      <c r="AV287" s="74"/>
      <c r="AW287" s="298" t="s">
        <v>105</v>
      </c>
    </row>
    <row r="288" spans="1:49" ht="14.25" customHeight="1" x14ac:dyDescent="0.2">
      <c r="A288" s="236"/>
      <c r="B288" s="234">
        <f t="shared" si="88"/>
        <v>15</v>
      </c>
      <c r="C288" s="154">
        <f>D286</f>
        <v>43199</v>
      </c>
      <c r="D288" s="240"/>
      <c r="E288" s="156" t="s">
        <v>18</v>
      </c>
      <c r="F288" s="76" t="s">
        <v>60</v>
      </c>
      <c r="G288" s="73">
        <v>50</v>
      </c>
      <c r="H288" s="74">
        <v>65</v>
      </c>
      <c r="I288" s="73"/>
      <c r="J288" s="74"/>
      <c r="K288" s="73"/>
      <c r="L288" s="74"/>
      <c r="M288" s="73"/>
      <c r="N288" s="74"/>
      <c r="O288" s="307">
        <f t="shared" ref="O288:O303" si="89">IF(G288+I288+K288+M288=0,"",G288+I288+K288+M288)</f>
        <v>50</v>
      </c>
      <c r="P288" s="306">
        <f t="shared" ref="P288:P303" si="90">IF(H288+J288+L288+N288=0,"",H288+J288+L288+N288)</f>
        <v>65</v>
      </c>
      <c r="Q288" s="73"/>
      <c r="R288" s="293"/>
      <c r="S288" s="75"/>
      <c r="T288" s="223"/>
      <c r="U288" s="145" t="s">
        <v>96</v>
      </c>
      <c r="V288" s="146" t="s">
        <v>96</v>
      </c>
      <c r="W288" s="146" t="s">
        <v>96</v>
      </c>
      <c r="X288" s="74">
        <v>13.6</v>
      </c>
      <c r="Y288" s="131">
        <v>32</v>
      </c>
      <c r="Z288" s="74" t="s">
        <v>71</v>
      </c>
      <c r="AA288" s="73">
        <v>1.5</v>
      </c>
      <c r="AB288" s="74"/>
      <c r="AC288" s="186"/>
      <c r="AD288" s="169"/>
      <c r="AE288" s="191"/>
      <c r="AF288" s="138"/>
      <c r="AG288" s="186" t="s">
        <v>134</v>
      </c>
      <c r="AH288" s="203" t="s">
        <v>135</v>
      </c>
      <c r="AI288" s="169"/>
      <c r="AJ288" s="211"/>
      <c r="AK288" s="212"/>
      <c r="AL288" s="172"/>
      <c r="AM288" s="196"/>
      <c r="AN288" s="179"/>
      <c r="AO288" s="206"/>
      <c r="AP288" s="74"/>
      <c r="AQ288" s="178" t="s">
        <v>131</v>
      </c>
      <c r="AR288" s="178" t="s">
        <v>132</v>
      </c>
      <c r="AS288" s="74" t="s">
        <v>105</v>
      </c>
      <c r="AT288" s="178" t="s">
        <v>131</v>
      </c>
      <c r="AU288" s="178" t="s">
        <v>132</v>
      </c>
      <c r="AV288" s="74" t="s">
        <v>105</v>
      </c>
      <c r="AW288" s="298"/>
    </row>
    <row r="289" spans="1:49" ht="14.25" customHeight="1" x14ac:dyDescent="0.2">
      <c r="A289" s="236"/>
      <c r="B289" s="234">
        <f t="shared" si="88"/>
        <v>15</v>
      </c>
      <c r="C289" s="154">
        <f>D289</f>
        <v>43200</v>
      </c>
      <c r="D289" s="241">
        <f>D286+1</f>
        <v>43200</v>
      </c>
      <c r="E289" s="157" t="str">
        <f>$E$6</f>
        <v>Nuit</v>
      </c>
      <c r="F289" s="77"/>
      <c r="G289" s="86"/>
      <c r="H289" s="87"/>
      <c r="I289" s="86"/>
      <c r="J289" s="87"/>
      <c r="K289" s="86"/>
      <c r="L289" s="87"/>
      <c r="M289" s="86"/>
      <c r="N289" s="87"/>
      <c r="O289" s="308" t="str">
        <f t="shared" si="89"/>
        <v/>
      </c>
      <c r="P289" s="306" t="str">
        <f t="shared" si="90"/>
        <v/>
      </c>
      <c r="Q289" s="73"/>
      <c r="R289" s="293"/>
      <c r="S289" s="75"/>
      <c r="T289" s="223"/>
      <c r="U289" s="145"/>
      <c r="V289" s="146"/>
      <c r="W289" s="146"/>
      <c r="X289" s="74"/>
      <c r="Y289" s="131"/>
      <c r="Z289" s="74"/>
      <c r="AA289" s="73"/>
      <c r="AB289" s="74"/>
      <c r="AC289" s="186"/>
      <c r="AD289" s="169"/>
      <c r="AE289" s="191"/>
      <c r="AF289" s="138"/>
      <c r="AG289" s="186"/>
      <c r="AH289" s="203"/>
      <c r="AI289" s="169"/>
      <c r="AJ289" s="211"/>
      <c r="AK289" s="212"/>
      <c r="AL289" s="172"/>
      <c r="AM289" s="196"/>
      <c r="AN289" s="179"/>
      <c r="AO289" s="206"/>
      <c r="AP289" s="74"/>
      <c r="AQ289" s="178"/>
      <c r="AR289" s="178"/>
      <c r="AS289" s="74"/>
      <c r="AT289" s="178"/>
      <c r="AU289" s="178"/>
      <c r="AV289" s="74"/>
      <c r="AW289" s="298"/>
    </row>
    <row r="290" spans="1:49" ht="14.25" customHeight="1" x14ac:dyDescent="0.2">
      <c r="A290" s="236"/>
      <c r="B290" s="234">
        <f t="shared" si="88"/>
        <v>15</v>
      </c>
      <c r="C290" s="154">
        <f>D289</f>
        <v>43200</v>
      </c>
      <c r="D290" s="239"/>
      <c r="E290" s="157" t="str">
        <f>$E$7</f>
        <v>Matin</v>
      </c>
      <c r="F290" s="76" t="s">
        <v>91</v>
      </c>
      <c r="G290" s="73">
        <v>45</v>
      </c>
      <c r="H290" s="74">
        <v>63.39</v>
      </c>
      <c r="I290" s="73">
        <v>1</v>
      </c>
      <c r="J290" s="74">
        <v>2</v>
      </c>
      <c r="K290" s="73"/>
      <c r="L290" s="74"/>
      <c r="M290" s="73">
        <v>3</v>
      </c>
      <c r="N290" s="74">
        <v>6.24</v>
      </c>
      <c r="O290" s="308">
        <f t="shared" si="89"/>
        <v>49</v>
      </c>
      <c r="P290" s="306">
        <f t="shared" si="90"/>
        <v>71.63</v>
      </c>
      <c r="Q290" s="73"/>
      <c r="R290" s="293"/>
      <c r="S290" s="75"/>
      <c r="T290" s="223"/>
      <c r="U290" s="145"/>
      <c r="V290" s="146"/>
      <c r="W290" s="146"/>
      <c r="X290" s="74">
        <v>12.6</v>
      </c>
      <c r="Y290" s="131">
        <v>34</v>
      </c>
      <c r="Z290" s="74" t="s">
        <v>71</v>
      </c>
      <c r="AA290" s="73">
        <v>1.5</v>
      </c>
      <c r="AB290" s="74"/>
      <c r="AC290" s="186"/>
      <c r="AD290" s="169"/>
      <c r="AE290" s="191"/>
      <c r="AF290" s="138"/>
      <c r="AG290" s="186" t="s">
        <v>134</v>
      </c>
      <c r="AH290" s="203" t="s">
        <v>135</v>
      </c>
      <c r="AI290" s="169" t="s">
        <v>105</v>
      </c>
      <c r="AJ290" s="211"/>
      <c r="AK290" s="212"/>
      <c r="AL290" s="172"/>
      <c r="AM290" s="196"/>
      <c r="AN290" s="179"/>
      <c r="AO290" s="206"/>
      <c r="AP290" s="74"/>
      <c r="AQ290" s="178"/>
      <c r="AR290" s="178"/>
      <c r="AS290" s="74"/>
      <c r="AT290" s="178"/>
      <c r="AU290" s="178"/>
      <c r="AV290" s="74"/>
      <c r="AW290" s="298"/>
    </row>
    <row r="291" spans="1:49" ht="14.25" customHeight="1" x14ac:dyDescent="0.2">
      <c r="A291" s="236"/>
      <c r="B291" s="234">
        <f t="shared" si="88"/>
        <v>15</v>
      </c>
      <c r="C291" s="154">
        <f>D289</f>
        <v>43200</v>
      </c>
      <c r="D291" s="240"/>
      <c r="E291" s="157" t="str">
        <f>$E$8</f>
        <v>Après-midi</v>
      </c>
      <c r="F291" s="76" t="s">
        <v>60</v>
      </c>
      <c r="G291" s="73">
        <v>44</v>
      </c>
      <c r="H291" s="74">
        <v>72.959999999999994</v>
      </c>
      <c r="I291" s="73">
        <v>18</v>
      </c>
      <c r="J291" s="74">
        <v>13.07</v>
      </c>
      <c r="K291" s="73"/>
      <c r="L291" s="74"/>
      <c r="M291" s="73"/>
      <c r="N291" s="74"/>
      <c r="O291" s="308">
        <f t="shared" si="89"/>
        <v>62</v>
      </c>
      <c r="P291" s="306">
        <f t="shared" si="90"/>
        <v>86.03</v>
      </c>
      <c r="Q291" s="73">
        <v>8</v>
      </c>
      <c r="R291" s="293">
        <v>11.71</v>
      </c>
      <c r="S291" s="75"/>
      <c r="T291" s="223"/>
      <c r="U291" s="145" t="s">
        <v>105</v>
      </c>
      <c r="V291" s="146" t="s">
        <v>105</v>
      </c>
      <c r="W291" s="146" t="s">
        <v>105</v>
      </c>
      <c r="X291" s="74">
        <v>11</v>
      </c>
      <c r="Y291" s="131">
        <v>35</v>
      </c>
      <c r="Z291" s="74" t="s">
        <v>71</v>
      </c>
      <c r="AA291" s="73">
        <v>1.5</v>
      </c>
      <c r="AB291" s="74"/>
      <c r="AC291" s="186"/>
      <c r="AD291" s="169"/>
      <c r="AE291" s="191"/>
      <c r="AF291" s="138"/>
      <c r="AG291" s="186" t="s">
        <v>134</v>
      </c>
      <c r="AH291" s="203" t="s">
        <v>135</v>
      </c>
      <c r="AI291" s="169"/>
      <c r="AJ291" s="211"/>
      <c r="AK291" s="212"/>
      <c r="AL291" s="172"/>
      <c r="AM291" s="196"/>
      <c r="AN291" s="179"/>
      <c r="AO291" s="206"/>
      <c r="AP291" s="74"/>
      <c r="AQ291" s="178"/>
      <c r="AR291" s="178"/>
      <c r="AS291" s="74"/>
      <c r="AT291" s="178"/>
      <c r="AU291" s="178"/>
      <c r="AV291" s="74"/>
      <c r="AW291" s="298"/>
    </row>
    <row r="292" spans="1:49" ht="14.25" customHeight="1" x14ac:dyDescent="0.2">
      <c r="A292" s="236"/>
      <c r="B292" s="234">
        <f t="shared" si="88"/>
        <v>15</v>
      </c>
      <c r="C292" s="154">
        <f>D292</f>
        <v>43201</v>
      </c>
      <c r="D292" s="241">
        <f>D289+1</f>
        <v>43201</v>
      </c>
      <c r="E292" s="157" t="str">
        <f t="shared" ref="E292:E303" si="91">E289</f>
        <v>Nuit</v>
      </c>
      <c r="F292" s="76"/>
      <c r="G292" s="73"/>
      <c r="H292" s="74"/>
      <c r="I292" s="73"/>
      <c r="J292" s="74"/>
      <c r="K292" s="73"/>
      <c r="L292" s="74"/>
      <c r="M292" s="73"/>
      <c r="N292" s="74"/>
      <c r="O292" s="308" t="str">
        <f t="shared" si="89"/>
        <v/>
      </c>
      <c r="P292" s="306" t="str">
        <f t="shared" si="90"/>
        <v/>
      </c>
      <c r="Q292" s="73"/>
      <c r="R292" s="293"/>
      <c r="S292" s="75"/>
      <c r="T292" s="223"/>
      <c r="U292" s="145"/>
      <c r="V292" s="146"/>
      <c r="W292" s="146"/>
      <c r="X292" s="74"/>
      <c r="Y292" s="131"/>
      <c r="Z292" s="74"/>
      <c r="AA292" s="73"/>
      <c r="AB292" s="74"/>
      <c r="AC292" s="186"/>
      <c r="AD292" s="169"/>
      <c r="AE292" s="191"/>
      <c r="AF292" s="138"/>
      <c r="AG292" s="186"/>
      <c r="AH292" s="203"/>
      <c r="AI292" s="169"/>
      <c r="AJ292" s="211"/>
      <c r="AK292" s="212"/>
      <c r="AL292" s="172"/>
      <c r="AM292" s="196"/>
      <c r="AN292" s="179"/>
      <c r="AO292" s="206"/>
      <c r="AP292" s="74"/>
      <c r="AQ292" s="178"/>
      <c r="AR292" s="178"/>
      <c r="AS292" s="74"/>
      <c r="AT292" s="178"/>
      <c r="AU292" s="178"/>
      <c r="AV292" s="74"/>
      <c r="AW292" s="298"/>
    </row>
    <row r="293" spans="1:49" ht="14.25" customHeight="1" x14ac:dyDescent="0.2">
      <c r="A293" s="236"/>
      <c r="B293" s="234">
        <f t="shared" si="88"/>
        <v>15</v>
      </c>
      <c r="C293" s="154">
        <f>D292</f>
        <v>43201</v>
      </c>
      <c r="D293" s="239"/>
      <c r="E293" s="157" t="str">
        <f t="shared" si="91"/>
        <v>Matin</v>
      </c>
      <c r="F293" s="76" t="s">
        <v>91</v>
      </c>
      <c r="G293" s="73"/>
      <c r="H293" s="74"/>
      <c r="I293" s="73">
        <v>2</v>
      </c>
      <c r="J293" s="74">
        <v>1</v>
      </c>
      <c r="K293" s="73"/>
      <c r="L293" s="74"/>
      <c r="M293" s="73">
        <v>5</v>
      </c>
      <c r="N293" s="74">
        <v>3.11</v>
      </c>
      <c r="O293" s="308">
        <f t="shared" si="89"/>
        <v>7</v>
      </c>
      <c r="P293" s="306">
        <f t="shared" si="90"/>
        <v>4.1099999999999994</v>
      </c>
      <c r="Q293" s="73"/>
      <c r="R293" s="293"/>
      <c r="S293" s="75"/>
      <c r="T293" s="223"/>
      <c r="U293" s="145"/>
      <c r="V293" s="146"/>
      <c r="W293" s="146"/>
      <c r="X293" s="74">
        <v>12.4</v>
      </c>
      <c r="Y293" s="131">
        <v>30</v>
      </c>
      <c r="Z293" s="74" t="s">
        <v>71</v>
      </c>
      <c r="AA293" s="73">
        <v>1.5</v>
      </c>
      <c r="AB293" s="74" t="s">
        <v>105</v>
      </c>
      <c r="AC293" s="186"/>
      <c r="AD293" s="169"/>
      <c r="AE293" s="191"/>
      <c r="AF293" s="138"/>
      <c r="AG293" s="186" t="s">
        <v>134</v>
      </c>
      <c r="AH293" s="203" t="s">
        <v>135</v>
      </c>
      <c r="AI293" s="169"/>
      <c r="AJ293" s="211"/>
      <c r="AK293" s="212"/>
      <c r="AL293" s="172"/>
      <c r="AM293" s="196"/>
      <c r="AN293" s="179"/>
      <c r="AO293" s="206"/>
      <c r="AP293" s="74"/>
      <c r="AQ293" s="178"/>
      <c r="AR293" s="178"/>
      <c r="AS293" s="74"/>
      <c r="AT293" s="178"/>
      <c r="AU293" s="178"/>
      <c r="AV293" s="74"/>
      <c r="AW293" s="298"/>
    </row>
    <row r="294" spans="1:49" ht="14.25" customHeight="1" x14ac:dyDescent="0.2">
      <c r="A294" s="236"/>
      <c r="B294" s="234">
        <f t="shared" si="88"/>
        <v>15</v>
      </c>
      <c r="C294" s="154">
        <f>D292</f>
        <v>43201</v>
      </c>
      <c r="D294" s="240"/>
      <c r="E294" s="157" t="str">
        <f t="shared" si="91"/>
        <v>Après-midi</v>
      </c>
      <c r="F294" s="76"/>
      <c r="G294" s="73"/>
      <c r="H294" s="74"/>
      <c r="I294" s="73"/>
      <c r="J294" s="74"/>
      <c r="K294" s="73"/>
      <c r="L294" s="74"/>
      <c r="M294" s="73"/>
      <c r="N294" s="74"/>
      <c r="O294" s="308" t="str">
        <f t="shared" si="89"/>
        <v/>
      </c>
      <c r="P294" s="306" t="str">
        <f t="shared" si="90"/>
        <v/>
      </c>
      <c r="Q294" s="73"/>
      <c r="R294" s="293"/>
      <c r="S294" s="75"/>
      <c r="T294" s="223"/>
      <c r="U294" s="145" t="s">
        <v>105</v>
      </c>
      <c r="V294" s="146" t="s">
        <v>105</v>
      </c>
      <c r="W294" s="146" t="s">
        <v>105</v>
      </c>
      <c r="X294" s="74"/>
      <c r="Y294" s="131"/>
      <c r="Z294" s="74"/>
      <c r="AA294" s="73"/>
      <c r="AB294" s="74"/>
      <c r="AC294" s="186"/>
      <c r="AD294" s="169"/>
      <c r="AE294" s="191"/>
      <c r="AF294" s="138"/>
      <c r="AG294" s="186"/>
      <c r="AH294" s="203"/>
      <c r="AI294" s="169"/>
      <c r="AJ294" s="211"/>
      <c r="AK294" s="212"/>
      <c r="AL294" s="172"/>
      <c r="AM294" s="196"/>
      <c r="AN294" s="179"/>
      <c r="AO294" s="206"/>
      <c r="AP294" s="74"/>
      <c r="AQ294" s="178"/>
      <c r="AR294" s="178"/>
      <c r="AS294" s="74"/>
      <c r="AT294" s="178"/>
      <c r="AU294" s="178"/>
      <c r="AV294" s="74"/>
      <c r="AW294" s="298"/>
    </row>
    <row r="295" spans="1:49" ht="14.25" customHeight="1" x14ac:dyDescent="0.2">
      <c r="A295" s="236"/>
      <c r="B295" s="234">
        <f t="shared" si="88"/>
        <v>15</v>
      </c>
      <c r="C295" s="154">
        <f>D295</f>
        <v>43202</v>
      </c>
      <c r="D295" s="241">
        <f>D292+1</f>
        <v>43202</v>
      </c>
      <c r="E295" s="157" t="str">
        <f t="shared" si="91"/>
        <v>Nuit</v>
      </c>
      <c r="F295" s="76"/>
      <c r="G295" s="73"/>
      <c r="H295" s="74"/>
      <c r="I295" s="73"/>
      <c r="J295" s="74"/>
      <c r="K295" s="73"/>
      <c r="L295" s="74"/>
      <c r="M295" s="73"/>
      <c r="N295" s="74"/>
      <c r="O295" s="308" t="str">
        <f t="shared" si="89"/>
        <v/>
      </c>
      <c r="P295" s="306" t="str">
        <f t="shared" si="90"/>
        <v/>
      </c>
      <c r="Q295" s="73"/>
      <c r="R295" s="293"/>
      <c r="S295" s="75"/>
      <c r="T295" s="223"/>
      <c r="U295" s="145"/>
      <c r="V295" s="146"/>
      <c r="W295" s="146"/>
      <c r="X295" s="74"/>
      <c r="Y295" s="131"/>
      <c r="Z295" s="74"/>
      <c r="AA295" s="73"/>
      <c r="AB295" s="74"/>
      <c r="AC295" s="186"/>
      <c r="AD295" s="169"/>
      <c r="AE295" s="191"/>
      <c r="AF295" s="138"/>
      <c r="AG295" s="186"/>
      <c r="AH295" s="203"/>
      <c r="AI295" s="169"/>
      <c r="AJ295" s="211"/>
      <c r="AK295" s="212"/>
      <c r="AL295" s="172"/>
      <c r="AM295" s="196"/>
      <c r="AN295" s="179"/>
      <c r="AO295" s="206"/>
      <c r="AP295" s="74"/>
      <c r="AQ295" s="178"/>
      <c r="AR295" s="178"/>
      <c r="AS295" s="74"/>
      <c r="AT295" s="178"/>
      <c r="AU295" s="178"/>
      <c r="AV295" s="74"/>
      <c r="AW295" s="298"/>
    </row>
    <row r="296" spans="1:49" ht="14.25" customHeight="1" x14ac:dyDescent="0.2">
      <c r="A296" s="236"/>
      <c r="B296" s="234">
        <f t="shared" si="88"/>
        <v>15</v>
      </c>
      <c r="C296" s="154">
        <f>D295</f>
        <v>43202</v>
      </c>
      <c r="D296" s="239"/>
      <c r="E296" s="157" t="str">
        <f t="shared" si="91"/>
        <v>Matin</v>
      </c>
      <c r="F296" s="76" t="s">
        <v>91</v>
      </c>
      <c r="G296" s="73">
        <v>5</v>
      </c>
      <c r="H296" s="74">
        <v>9</v>
      </c>
      <c r="I296" s="73"/>
      <c r="J296" s="74"/>
      <c r="K296" s="73"/>
      <c r="L296" s="74"/>
      <c r="M296" s="73"/>
      <c r="N296" s="74"/>
      <c r="O296" s="308">
        <f t="shared" si="89"/>
        <v>5</v>
      </c>
      <c r="P296" s="306">
        <f t="shared" si="90"/>
        <v>9</v>
      </c>
      <c r="Q296" s="73"/>
      <c r="R296" s="293"/>
      <c r="S296" s="75"/>
      <c r="T296" s="223"/>
      <c r="U296" s="145"/>
      <c r="V296" s="146"/>
      <c r="W296" s="146"/>
      <c r="X296" s="74">
        <v>12.3</v>
      </c>
      <c r="Y296" s="131">
        <v>30</v>
      </c>
      <c r="Z296" s="74" t="s">
        <v>71</v>
      </c>
      <c r="AA296" s="73">
        <v>1.5</v>
      </c>
      <c r="AB296" s="74"/>
      <c r="AC296" s="186"/>
      <c r="AD296" s="169"/>
      <c r="AE296" s="191"/>
      <c r="AF296" s="138"/>
      <c r="AG296" s="186" t="s">
        <v>134</v>
      </c>
      <c r="AH296" s="203" t="s">
        <v>135</v>
      </c>
      <c r="AI296" s="169"/>
      <c r="AJ296" s="211"/>
      <c r="AK296" s="212"/>
      <c r="AL296" s="172"/>
      <c r="AM296" s="196"/>
      <c r="AN296" s="179"/>
      <c r="AO296" s="206"/>
      <c r="AP296" s="74"/>
      <c r="AQ296" s="178"/>
      <c r="AR296" s="178"/>
      <c r="AS296" s="74"/>
      <c r="AT296" s="178"/>
      <c r="AU296" s="178"/>
      <c r="AV296" s="74"/>
      <c r="AW296" s="298"/>
    </row>
    <row r="297" spans="1:49" ht="14.25" customHeight="1" x14ac:dyDescent="0.2">
      <c r="A297" s="236"/>
      <c r="B297" s="234">
        <f t="shared" si="88"/>
        <v>15</v>
      </c>
      <c r="C297" s="154">
        <f>D295</f>
        <v>43202</v>
      </c>
      <c r="D297" s="240"/>
      <c r="E297" s="157" t="str">
        <f t="shared" si="91"/>
        <v>Après-midi</v>
      </c>
      <c r="F297" s="76" t="s">
        <v>60</v>
      </c>
      <c r="G297" s="73">
        <v>34</v>
      </c>
      <c r="H297" s="74">
        <v>49</v>
      </c>
      <c r="I297" s="73">
        <v>12</v>
      </c>
      <c r="J297" s="74">
        <v>22</v>
      </c>
      <c r="K297" s="73"/>
      <c r="L297" s="74"/>
      <c r="M297" s="73"/>
      <c r="N297" s="74"/>
      <c r="O297" s="308">
        <f t="shared" si="89"/>
        <v>46</v>
      </c>
      <c r="P297" s="306">
        <f t="shared" si="90"/>
        <v>71</v>
      </c>
      <c r="Q297" s="73"/>
      <c r="R297" s="293"/>
      <c r="S297" s="75"/>
      <c r="T297" s="223"/>
      <c r="U297" s="145" t="s">
        <v>105</v>
      </c>
      <c r="V297" s="146" t="s">
        <v>105</v>
      </c>
      <c r="W297" s="146" t="s">
        <v>105</v>
      </c>
      <c r="X297" s="74">
        <v>12</v>
      </c>
      <c r="Y297" s="131">
        <v>38</v>
      </c>
      <c r="Z297" s="74" t="s">
        <v>71</v>
      </c>
      <c r="AA297" s="73">
        <v>1.5</v>
      </c>
      <c r="AB297" s="74"/>
      <c r="AC297" s="186"/>
      <c r="AD297" s="169"/>
      <c r="AE297" s="191"/>
      <c r="AF297" s="138"/>
      <c r="AG297" s="186" t="s">
        <v>134</v>
      </c>
      <c r="AH297" s="203" t="s">
        <v>135</v>
      </c>
      <c r="AI297" s="169"/>
      <c r="AJ297" s="220"/>
      <c r="AK297" s="212"/>
      <c r="AL297" s="172"/>
      <c r="AM297" s="196"/>
      <c r="AN297" s="179"/>
      <c r="AO297" s="206"/>
      <c r="AP297" s="74"/>
      <c r="AQ297" s="178"/>
      <c r="AR297" s="178"/>
      <c r="AS297" s="74"/>
      <c r="AT297" s="178"/>
      <c r="AU297" s="178"/>
      <c r="AV297" s="74"/>
      <c r="AW297" s="298"/>
    </row>
    <row r="298" spans="1:49" ht="14.25" customHeight="1" x14ac:dyDescent="0.2">
      <c r="A298" s="236"/>
      <c r="B298" s="234">
        <f t="shared" si="88"/>
        <v>15</v>
      </c>
      <c r="C298" s="154">
        <f>D298</f>
        <v>43203</v>
      </c>
      <c r="D298" s="241">
        <f>D295+1</f>
        <v>43203</v>
      </c>
      <c r="E298" s="157" t="str">
        <f t="shared" si="91"/>
        <v>Nuit</v>
      </c>
      <c r="F298" s="76"/>
      <c r="G298" s="73"/>
      <c r="H298" s="74"/>
      <c r="I298" s="73"/>
      <c r="J298" s="74"/>
      <c r="K298" s="73"/>
      <c r="L298" s="74"/>
      <c r="M298" s="73"/>
      <c r="N298" s="74"/>
      <c r="O298" s="308" t="str">
        <f t="shared" si="89"/>
        <v/>
      </c>
      <c r="P298" s="306" t="str">
        <f t="shared" si="90"/>
        <v/>
      </c>
      <c r="Q298" s="73"/>
      <c r="R298" s="293"/>
      <c r="S298" s="75"/>
      <c r="T298" s="223"/>
      <c r="U298" s="145"/>
      <c r="V298" s="146"/>
      <c r="W298" s="146"/>
      <c r="X298" s="74"/>
      <c r="Y298" s="131"/>
      <c r="Z298" s="74"/>
      <c r="AA298" s="73"/>
      <c r="AB298" s="74"/>
      <c r="AC298" s="186"/>
      <c r="AD298" s="169"/>
      <c r="AE298" s="191"/>
      <c r="AF298" s="138"/>
      <c r="AG298" s="186"/>
      <c r="AH298" s="203"/>
      <c r="AI298" s="169"/>
      <c r="AJ298" s="211"/>
      <c r="AK298" s="219"/>
      <c r="AL298" s="172"/>
      <c r="AM298" s="196"/>
      <c r="AN298" s="179"/>
      <c r="AO298" s="206"/>
      <c r="AP298" s="74"/>
      <c r="AQ298" s="178"/>
      <c r="AR298" s="178"/>
      <c r="AS298" s="74"/>
      <c r="AT298" s="178"/>
      <c r="AU298" s="178"/>
      <c r="AV298" s="74"/>
      <c r="AW298" s="298"/>
    </row>
    <row r="299" spans="1:49" ht="14.25" customHeight="1" x14ac:dyDescent="0.2">
      <c r="A299" s="236"/>
      <c r="B299" s="234">
        <f t="shared" si="88"/>
        <v>15</v>
      </c>
      <c r="C299" s="154">
        <f>D298</f>
        <v>43203</v>
      </c>
      <c r="D299" s="239"/>
      <c r="E299" s="157" t="str">
        <f t="shared" si="91"/>
        <v>Matin</v>
      </c>
      <c r="F299" s="76" t="s">
        <v>91</v>
      </c>
      <c r="G299" s="73">
        <v>50</v>
      </c>
      <c r="H299" s="74">
        <v>76</v>
      </c>
      <c r="I299" s="73"/>
      <c r="J299" s="74"/>
      <c r="K299" s="73"/>
      <c r="L299" s="74"/>
      <c r="M299" s="73"/>
      <c r="N299" s="74"/>
      <c r="O299" s="308">
        <f t="shared" si="89"/>
        <v>50</v>
      </c>
      <c r="P299" s="306">
        <f t="shared" si="90"/>
        <v>76</v>
      </c>
      <c r="Q299" s="73"/>
      <c r="R299" s="294"/>
      <c r="S299" s="88"/>
      <c r="T299" s="224"/>
      <c r="U299" s="147"/>
      <c r="V299" s="148"/>
      <c r="W299" s="148"/>
      <c r="X299" s="128">
        <v>14.2</v>
      </c>
      <c r="Y299" s="132">
        <v>34</v>
      </c>
      <c r="Z299" s="128" t="s">
        <v>71</v>
      </c>
      <c r="AA299" s="126">
        <v>1.5</v>
      </c>
      <c r="AB299" s="128"/>
      <c r="AC299" s="186"/>
      <c r="AD299" s="169"/>
      <c r="AE299" s="191"/>
      <c r="AF299" s="138"/>
      <c r="AG299" s="186" t="s">
        <v>134</v>
      </c>
      <c r="AH299" s="203" t="s">
        <v>135</v>
      </c>
      <c r="AI299" s="169"/>
      <c r="AJ299" s="220"/>
      <c r="AK299" s="219"/>
      <c r="AL299" s="172"/>
      <c r="AM299" s="196"/>
      <c r="AN299" s="179"/>
      <c r="AO299" s="206"/>
      <c r="AP299" s="74"/>
      <c r="AQ299" s="178"/>
      <c r="AR299" s="178"/>
      <c r="AS299" s="74"/>
      <c r="AT299" s="178"/>
      <c r="AU299" s="178"/>
      <c r="AV299" s="74"/>
      <c r="AW299" s="298"/>
    </row>
    <row r="300" spans="1:49" ht="14.25" customHeight="1" x14ac:dyDescent="0.2">
      <c r="A300" s="236"/>
      <c r="B300" s="234">
        <f t="shared" si="88"/>
        <v>15</v>
      </c>
      <c r="C300" s="154">
        <f>D298</f>
        <v>43203</v>
      </c>
      <c r="D300" s="240"/>
      <c r="E300" s="157" t="str">
        <f t="shared" si="91"/>
        <v>Après-midi</v>
      </c>
      <c r="F300" s="76" t="s">
        <v>60</v>
      </c>
      <c r="G300" s="73">
        <v>21</v>
      </c>
      <c r="H300" s="74">
        <v>51.5</v>
      </c>
      <c r="I300" s="73">
        <v>7</v>
      </c>
      <c r="J300" s="74">
        <v>12.65</v>
      </c>
      <c r="K300" s="73"/>
      <c r="L300" s="74"/>
      <c r="M300" s="73"/>
      <c r="N300" s="74"/>
      <c r="O300" s="308">
        <f t="shared" si="89"/>
        <v>28</v>
      </c>
      <c r="P300" s="306">
        <f t="shared" si="90"/>
        <v>64.150000000000006</v>
      </c>
      <c r="Q300" s="73">
        <v>1</v>
      </c>
      <c r="R300" s="293">
        <v>2.08</v>
      </c>
      <c r="S300" s="75"/>
      <c r="T300" s="223"/>
      <c r="U300" s="145" t="s">
        <v>105</v>
      </c>
      <c r="V300" s="146" t="s">
        <v>105</v>
      </c>
      <c r="W300" s="146" t="s">
        <v>105</v>
      </c>
      <c r="X300" s="74">
        <v>14</v>
      </c>
      <c r="Y300" s="131">
        <v>36</v>
      </c>
      <c r="Z300" s="74" t="s">
        <v>71</v>
      </c>
      <c r="AA300" s="73">
        <v>1.5</v>
      </c>
      <c r="AB300" s="74" t="s">
        <v>96</v>
      </c>
      <c r="AC300" s="186"/>
      <c r="AD300" s="169"/>
      <c r="AE300" s="191"/>
      <c r="AF300" s="138"/>
      <c r="AG300" s="186" t="s">
        <v>134</v>
      </c>
      <c r="AH300" s="203" t="s">
        <v>135</v>
      </c>
      <c r="AI300" s="169"/>
      <c r="AJ300" s="211"/>
      <c r="AK300" s="212"/>
      <c r="AL300" s="172"/>
      <c r="AM300" s="196"/>
      <c r="AN300" s="179"/>
      <c r="AO300" s="206"/>
      <c r="AP300" s="74"/>
      <c r="AQ300" s="178"/>
      <c r="AR300" s="178"/>
      <c r="AS300" s="74"/>
      <c r="AT300" s="178"/>
      <c r="AU300" s="178"/>
      <c r="AV300" s="74"/>
      <c r="AW300" s="298"/>
    </row>
    <row r="301" spans="1:49" ht="14.25" customHeight="1" x14ac:dyDescent="0.2">
      <c r="A301" s="236"/>
      <c r="B301" s="234">
        <f t="shared" si="88"/>
        <v>15</v>
      </c>
      <c r="C301" s="154">
        <f>D301</f>
        <v>43204</v>
      </c>
      <c r="D301" s="241">
        <f>D298+1</f>
        <v>43204</v>
      </c>
      <c r="E301" s="157" t="str">
        <f t="shared" si="91"/>
        <v>Nuit</v>
      </c>
      <c r="F301" s="76"/>
      <c r="G301" s="73"/>
      <c r="H301" s="74"/>
      <c r="I301" s="73"/>
      <c r="J301" s="74"/>
      <c r="K301" s="73"/>
      <c r="L301" s="74"/>
      <c r="M301" s="73"/>
      <c r="N301" s="74"/>
      <c r="O301" s="308" t="str">
        <f t="shared" si="89"/>
        <v/>
      </c>
      <c r="P301" s="306" t="str">
        <f t="shared" si="90"/>
        <v/>
      </c>
      <c r="Q301" s="73"/>
      <c r="R301" s="293"/>
      <c r="S301" s="75"/>
      <c r="T301" s="223"/>
      <c r="U301" s="145"/>
      <c r="V301" s="146"/>
      <c r="W301" s="146"/>
      <c r="X301" s="74"/>
      <c r="Y301" s="131"/>
      <c r="Z301" s="74"/>
      <c r="AA301" s="73"/>
      <c r="AB301" s="74"/>
      <c r="AC301" s="186"/>
      <c r="AD301" s="169"/>
      <c r="AE301" s="191"/>
      <c r="AF301" s="138"/>
      <c r="AG301" s="186"/>
      <c r="AH301" s="203"/>
      <c r="AI301" s="169"/>
      <c r="AJ301" s="211"/>
      <c r="AK301" s="212"/>
      <c r="AL301" s="172"/>
      <c r="AM301" s="196"/>
      <c r="AN301" s="179"/>
      <c r="AO301" s="206"/>
      <c r="AP301" s="74"/>
      <c r="AQ301" s="178"/>
      <c r="AR301" s="178"/>
      <c r="AS301" s="74"/>
      <c r="AT301" s="178"/>
      <c r="AU301" s="178"/>
      <c r="AV301" s="74"/>
      <c r="AW301" s="298"/>
    </row>
    <row r="302" spans="1:49" ht="14.25" customHeight="1" x14ac:dyDescent="0.2">
      <c r="A302" s="236"/>
      <c r="B302" s="234">
        <f t="shared" si="88"/>
        <v>15</v>
      </c>
      <c r="C302" s="154">
        <f>D301</f>
        <v>43204</v>
      </c>
      <c r="D302" s="239"/>
      <c r="E302" s="157" t="str">
        <f t="shared" si="91"/>
        <v>Matin</v>
      </c>
      <c r="F302" s="72"/>
      <c r="G302" s="84"/>
      <c r="H302" s="85"/>
      <c r="I302" s="84"/>
      <c r="J302" s="85"/>
      <c r="K302" s="84"/>
      <c r="L302" s="85"/>
      <c r="M302" s="84"/>
      <c r="N302" s="85"/>
      <c r="O302" s="308" t="str">
        <f t="shared" si="89"/>
        <v/>
      </c>
      <c r="P302" s="306" t="str">
        <f t="shared" si="90"/>
        <v/>
      </c>
      <c r="Q302" s="73"/>
      <c r="R302" s="293"/>
      <c r="S302" s="75"/>
      <c r="T302" s="223"/>
      <c r="U302" s="145"/>
      <c r="V302" s="146"/>
      <c r="W302" s="146"/>
      <c r="X302" s="74"/>
      <c r="Y302" s="131"/>
      <c r="Z302" s="74"/>
      <c r="AA302" s="73"/>
      <c r="AB302" s="74"/>
      <c r="AC302" s="186"/>
      <c r="AD302" s="169"/>
      <c r="AE302" s="191"/>
      <c r="AF302" s="138"/>
      <c r="AG302" s="186"/>
      <c r="AH302" s="203"/>
      <c r="AI302" s="169"/>
      <c r="AJ302" s="211"/>
      <c r="AK302" s="212"/>
      <c r="AL302" s="172"/>
      <c r="AM302" s="196"/>
      <c r="AN302" s="179"/>
      <c r="AO302" s="206"/>
      <c r="AP302" s="74"/>
      <c r="AQ302" s="178"/>
      <c r="AR302" s="178"/>
      <c r="AS302" s="74"/>
      <c r="AT302" s="178"/>
      <c r="AU302" s="178"/>
      <c r="AV302" s="74"/>
      <c r="AW302" s="298"/>
    </row>
    <row r="303" spans="1:49" ht="14.25" customHeight="1" thickBot="1" x14ac:dyDescent="0.25">
      <c r="A303" s="237"/>
      <c r="B303" s="234">
        <f t="shared" si="88"/>
        <v>15</v>
      </c>
      <c r="C303" s="154">
        <f>D301</f>
        <v>43204</v>
      </c>
      <c r="D303" s="242"/>
      <c r="E303" s="158" t="str">
        <f t="shared" si="91"/>
        <v>Après-midi</v>
      </c>
      <c r="F303" s="78"/>
      <c r="G303" s="79"/>
      <c r="H303" s="80"/>
      <c r="I303" s="79"/>
      <c r="J303" s="80"/>
      <c r="K303" s="79"/>
      <c r="L303" s="80"/>
      <c r="M303" s="79"/>
      <c r="N303" s="80"/>
      <c r="O303" s="309" t="str">
        <f t="shared" si="89"/>
        <v/>
      </c>
      <c r="P303" s="310" t="str">
        <f t="shared" si="90"/>
        <v/>
      </c>
      <c r="Q303" s="79"/>
      <c r="R303" s="295"/>
      <c r="S303" s="81"/>
      <c r="T303" s="225"/>
      <c r="U303" s="149"/>
      <c r="V303" s="150"/>
      <c r="W303" s="150"/>
      <c r="X303" s="80"/>
      <c r="Y303" s="133"/>
      <c r="Z303" s="80"/>
      <c r="AA303" s="79"/>
      <c r="AB303" s="80"/>
      <c r="AC303" s="187"/>
      <c r="AD303" s="170"/>
      <c r="AE303" s="192"/>
      <c r="AF303" s="139"/>
      <c r="AG303" s="187"/>
      <c r="AH303" s="204"/>
      <c r="AI303" s="170"/>
      <c r="AJ303" s="213"/>
      <c r="AK303" s="214"/>
      <c r="AL303" s="173"/>
      <c r="AM303" s="197"/>
      <c r="AN303" s="198"/>
      <c r="AO303" s="207"/>
      <c r="AP303" s="80"/>
      <c r="AQ303" s="180"/>
      <c r="AR303" s="180"/>
      <c r="AS303" s="80"/>
      <c r="AT303" s="180"/>
      <c r="AU303" s="180"/>
      <c r="AV303" s="80"/>
      <c r="AW303" s="299"/>
    </row>
    <row r="304" spans="1:49" ht="14.25" customHeight="1" thickBot="1" x14ac:dyDescent="0.25">
      <c r="A304" s="144"/>
      <c r="B304" s="144"/>
      <c r="F304" s="119" t="s">
        <v>103</v>
      </c>
      <c r="G304" s="111">
        <f t="shared" ref="G304:N304" si="92">SUM(G286:G303)</f>
        <v>281</v>
      </c>
      <c r="H304" s="112">
        <f t="shared" si="92"/>
        <v>434.22999999999996</v>
      </c>
      <c r="I304" s="111">
        <f t="shared" si="92"/>
        <v>56</v>
      </c>
      <c r="J304" s="112">
        <f t="shared" si="92"/>
        <v>67.56</v>
      </c>
      <c r="K304" s="111">
        <f t="shared" si="92"/>
        <v>0</v>
      </c>
      <c r="L304" s="112">
        <f t="shared" si="92"/>
        <v>0</v>
      </c>
      <c r="M304" s="111">
        <f t="shared" si="92"/>
        <v>8</v>
      </c>
      <c r="N304" s="112">
        <f t="shared" si="92"/>
        <v>9.35</v>
      </c>
      <c r="O304" s="176">
        <f>SUM(G304,I304,K304,M304)</f>
        <v>345</v>
      </c>
      <c r="P304" s="314">
        <f>SUM(H304,J304,L304,N304)</f>
        <v>511.14</v>
      </c>
      <c r="Q304" s="111">
        <f t="shared" ref="Q304:R304" si="93">SUM(Q286:Q303)</f>
        <v>9</v>
      </c>
      <c r="R304" s="112">
        <f t="shared" si="93"/>
        <v>13.790000000000001</v>
      </c>
      <c r="S304" s="112">
        <f>SUM(S286:S303)</f>
        <v>0</v>
      </c>
      <c r="T304" s="221"/>
      <c r="W304" s="121" t="s">
        <v>104</v>
      </c>
      <c r="X304" s="152">
        <f>IFERROR(AVERAGE(X286:X303),0)</f>
        <v>13.344444444444445</v>
      </c>
      <c r="Y304" s="123">
        <f>IFERROR(AVERAGE(Y286:Y303),"-")</f>
        <v>33.777777777777779</v>
      </c>
      <c r="Z304" s="122"/>
      <c r="AA304" s="121">
        <f>IFERROR(AVERAGE(AA286:AA303),0)</f>
        <v>1.5</v>
      </c>
      <c r="AB304" s="122"/>
      <c r="AC304" s="188" t="str">
        <f>IFERROR(AVERAGE(AC286:AC303),"-")</f>
        <v>-</v>
      </c>
      <c r="AD304" s="112"/>
      <c r="AE304" s="193" t="str">
        <f>IFERROR(AVERAGE(AE286:AE303),"-")</f>
        <v>-</v>
      </c>
      <c r="AF304" s="121"/>
      <c r="AG304" s="188" t="str">
        <f>IFERROR(AVERAGE(AG286:AG303),"-")</f>
        <v>-</v>
      </c>
      <c r="AH304" s="201">
        <f t="shared" ref="AH304" si="94">IFERROR(AVERAGE(AH286:AH303),0)</f>
        <v>0</v>
      </c>
      <c r="AI304" s="112"/>
      <c r="AJ304" s="210" t="str">
        <f>IFERROR(AVERAGE(AJ286:AJ303),"-")</f>
        <v>-</v>
      </c>
      <c r="AK304" s="215" t="str">
        <f>IFERROR(AVERAGE(AK286:AK303),"-")</f>
        <v>-</v>
      </c>
      <c r="AL304" s="174"/>
      <c r="AM304" s="181"/>
      <c r="AN304" s="181"/>
      <c r="AO304" s="181"/>
      <c r="AP304" s="110"/>
      <c r="AQ304" s="181"/>
      <c r="AR304" s="181"/>
      <c r="AS304" s="110"/>
      <c r="AT304" s="181"/>
      <c r="AU304" s="181"/>
      <c r="AV304" s="110"/>
      <c r="AW304" s="110"/>
    </row>
    <row r="305" spans="1:49" ht="14.25" customHeight="1" thickBot="1" x14ac:dyDescent="0.25">
      <c r="B305" s="234">
        <f t="shared" ref="B305:B323" si="95">WEEKNUM(C305)</f>
        <v>0</v>
      </c>
      <c r="O305" s="315"/>
      <c r="P305" s="315"/>
      <c r="T305" s="222"/>
      <c r="AJ305" s="216"/>
      <c r="AK305" s="216"/>
    </row>
    <row r="306" spans="1:49" ht="14.25" customHeight="1" x14ac:dyDescent="0.2">
      <c r="A306" s="235">
        <f>A286+1</f>
        <v>16</v>
      </c>
      <c r="B306" s="234">
        <f t="shared" si="95"/>
        <v>16</v>
      </c>
      <c r="C306" s="154">
        <f>D306</f>
        <v>43206</v>
      </c>
      <c r="D306" s="238">
        <f>D301+2</f>
        <v>43206</v>
      </c>
      <c r="E306" s="151" t="s">
        <v>17</v>
      </c>
      <c r="F306" s="68"/>
      <c r="G306" s="69"/>
      <c r="H306" s="70"/>
      <c r="I306" s="69"/>
      <c r="J306" s="70"/>
      <c r="K306" s="69"/>
      <c r="L306" s="70"/>
      <c r="M306" s="69"/>
      <c r="N306" s="70"/>
      <c r="O306" s="303" t="str">
        <f>IF(G306+I306+K306+M306=0,"",G306+I306+K306+M306)</f>
        <v/>
      </c>
      <c r="P306" s="304" t="str">
        <f>IF(H306+J306+L306+N306=0,"",H306+J306+L306+N306)</f>
        <v/>
      </c>
      <c r="Q306" s="69"/>
      <c r="R306" s="292"/>
      <c r="S306" s="71"/>
      <c r="T306" s="226"/>
      <c r="U306" s="300"/>
      <c r="V306" s="301"/>
      <c r="W306" s="301"/>
      <c r="X306" s="70"/>
      <c r="Y306" s="130"/>
      <c r="Z306" s="70"/>
      <c r="AA306" s="69"/>
      <c r="AB306" s="70"/>
      <c r="AC306" s="190"/>
      <c r="AD306" s="171"/>
      <c r="AE306" s="194"/>
      <c r="AF306" s="141"/>
      <c r="AG306" s="190"/>
      <c r="AH306" s="205"/>
      <c r="AI306" s="171"/>
      <c r="AJ306" s="217"/>
      <c r="AK306" s="218"/>
      <c r="AL306" s="175"/>
      <c r="AM306" s="199"/>
      <c r="AN306" s="200"/>
      <c r="AO306" s="208"/>
      <c r="AP306" s="70"/>
      <c r="AQ306" s="183"/>
      <c r="AR306" s="183"/>
      <c r="AS306" s="70"/>
      <c r="AT306" s="183"/>
      <c r="AU306" s="183"/>
      <c r="AV306" s="70"/>
      <c r="AW306" s="302"/>
    </row>
    <row r="307" spans="1:49" ht="14.25" customHeight="1" x14ac:dyDescent="0.2">
      <c r="A307" s="236"/>
      <c r="B307" s="234">
        <f t="shared" si="95"/>
        <v>16</v>
      </c>
      <c r="C307" s="154">
        <f>D306</f>
        <v>43206</v>
      </c>
      <c r="D307" s="239"/>
      <c r="E307" s="156" t="s">
        <v>16</v>
      </c>
      <c r="F307" s="72" t="s">
        <v>60</v>
      </c>
      <c r="G307" s="84">
        <v>24</v>
      </c>
      <c r="H307" s="85">
        <v>25.42</v>
      </c>
      <c r="I307" s="84">
        <v>11</v>
      </c>
      <c r="J307" s="85">
        <v>8</v>
      </c>
      <c r="K307" s="84">
        <v>1</v>
      </c>
      <c r="L307" s="85">
        <v>0.33</v>
      </c>
      <c r="M307" s="84"/>
      <c r="N307" s="85"/>
      <c r="O307" s="305">
        <v>36</v>
      </c>
      <c r="P307" s="306">
        <v>33.75</v>
      </c>
      <c r="Q307" s="73"/>
      <c r="R307" s="293"/>
      <c r="S307" s="75"/>
      <c r="T307" s="223"/>
      <c r="U307" s="145"/>
      <c r="V307" s="146"/>
      <c r="W307" s="146"/>
      <c r="X307" s="74">
        <v>13.5</v>
      </c>
      <c r="Y307" s="131">
        <v>30</v>
      </c>
      <c r="Z307" s="74" t="s">
        <v>71</v>
      </c>
      <c r="AA307" s="73">
        <v>1.5</v>
      </c>
      <c r="AB307" s="74"/>
      <c r="AC307" s="186"/>
      <c r="AD307" s="169"/>
      <c r="AE307" s="191"/>
      <c r="AF307" s="138"/>
      <c r="AG307" s="186" t="s">
        <v>134</v>
      </c>
      <c r="AH307" s="203" t="s">
        <v>135</v>
      </c>
      <c r="AI307" s="169"/>
      <c r="AJ307" s="211"/>
      <c r="AK307" s="212"/>
      <c r="AL307" s="172"/>
      <c r="AM307" s="196"/>
      <c r="AN307" s="179"/>
      <c r="AO307" s="206" t="s">
        <v>136</v>
      </c>
      <c r="AP307" s="74" t="s">
        <v>105</v>
      </c>
      <c r="AQ307" s="178"/>
      <c r="AR307" s="178"/>
      <c r="AS307" s="74"/>
      <c r="AT307" s="178" t="s">
        <v>138</v>
      </c>
      <c r="AU307" s="178" t="s">
        <v>132</v>
      </c>
      <c r="AV307" s="74" t="s">
        <v>105</v>
      </c>
      <c r="AW307" s="298" t="s">
        <v>105</v>
      </c>
    </row>
    <row r="308" spans="1:49" ht="14.25" customHeight="1" x14ac:dyDescent="0.2">
      <c r="A308" s="236"/>
      <c r="B308" s="234">
        <f t="shared" si="95"/>
        <v>16</v>
      </c>
      <c r="C308" s="154">
        <f>D306</f>
        <v>43206</v>
      </c>
      <c r="D308" s="240"/>
      <c r="E308" s="156" t="s">
        <v>18</v>
      </c>
      <c r="F308" s="76" t="s">
        <v>91</v>
      </c>
      <c r="G308" s="73"/>
      <c r="H308" s="74"/>
      <c r="I308" s="73"/>
      <c r="J308" s="74"/>
      <c r="K308" s="73"/>
      <c r="L308" s="74"/>
      <c r="M308" s="73"/>
      <c r="N308" s="74"/>
      <c r="O308" s="307" t="str">
        <f t="shared" ref="O308:O323" si="96">IF(G308+I308+K308+M308=0,"",G308+I308+K308+M308)</f>
        <v/>
      </c>
      <c r="P308" s="306" t="str">
        <f t="shared" ref="P308:P323" si="97">IF(H308+J308+L308+N308=0,"",H308+J308+L308+N308)</f>
        <v/>
      </c>
      <c r="Q308" s="73"/>
      <c r="R308" s="293"/>
      <c r="S308" s="75"/>
      <c r="T308" s="223"/>
      <c r="U308" s="145"/>
      <c r="V308" s="146"/>
      <c r="W308" s="146"/>
      <c r="X308" s="74"/>
      <c r="Y308" s="131"/>
      <c r="Z308" s="74"/>
      <c r="AA308" s="73"/>
      <c r="AB308" s="74"/>
      <c r="AC308" s="186"/>
      <c r="AD308" s="169"/>
      <c r="AE308" s="191"/>
      <c r="AF308" s="138"/>
      <c r="AG308" s="186"/>
      <c r="AH308" s="203"/>
      <c r="AI308" s="169"/>
      <c r="AJ308" s="211"/>
      <c r="AK308" s="212"/>
      <c r="AL308" s="172"/>
      <c r="AM308" s="196"/>
      <c r="AN308" s="179"/>
      <c r="AO308" s="206"/>
      <c r="AP308" s="74"/>
      <c r="AQ308" s="178"/>
      <c r="AR308" s="178"/>
      <c r="AS308" s="74"/>
      <c r="AT308" s="178"/>
      <c r="AU308" s="178"/>
      <c r="AV308" s="74"/>
      <c r="AW308" s="298"/>
    </row>
    <row r="309" spans="1:49" ht="14.25" customHeight="1" x14ac:dyDescent="0.2">
      <c r="A309" s="236"/>
      <c r="B309" s="234">
        <f t="shared" si="95"/>
        <v>16</v>
      </c>
      <c r="C309" s="154">
        <f>D309</f>
        <v>43207</v>
      </c>
      <c r="D309" s="241">
        <f>D306+1</f>
        <v>43207</v>
      </c>
      <c r="E309" s="157" t="str">
        <f>$E$6</f>
        <v>Nuit</v>
      </c>
      <c r="F309" s="77"/>
      <c r="G309" s="86"/>
      <c r="H309" s="87"/>
      <c r="I309" s="86"/>
      <c r="J309" s="87"/>
      <c r="K309" s="86"/>
      <c r="L309" s="87"/>
      <c r="M309" s="86"/>
      <c r="N309" s="87"/>
      <c r="O309" s="308" t="str">
        <f t="shared" si="96"/>
        <v/>
      </c>
      <c r="P309" s="306" t="str">
        <f t="shared" si="97"/>
        <v/>
      </c>
      <c r="Q309" s="73"/>
      <c r="R309" s="293"/>
      <c r="S309" s="75"/>
      <c r="T309" s="223"/>
      <c r="U309" s="145"/>
      <c r="V309" s="146"/>
      <c r="W309" s="146"/>
      <c r="X309" s="74"/>
      <c r="Y309" s="131"/>
      <c r="Z309" s="74"/>
      <c r="AA309" s="73"/>
      <c r="AB309" s="74"/>
      <c r="AC309" s="186"/>
      <c r="AD309" s="169"/>
      <c r="AE309" s="191"/>
      <c r="AF309" s="138"/>
      <c r="AG309" s="186"/>
      <c r="AH309" s="203"/>
      <c r="AI309" s="169"/>
      <c r="AJ309" s="211"/>
      <c r="AK309" s="212"/>
      <c r="AL309" s="172"/>
      <c r="AM309" s="196"/>
      <c r="AN309" s="179"/>
      <c r="AO309" s="206"/>
      <c r="AP309" s="74"/>
      <c r="AQ309" s="178"/>
      <c r="AR309" s="178"/>
      <c r="AS309" s="74"/>
      <c r="AT309" s="178"/>
      <c r="AU309" s="178"/>
      <c r="AV309" s="74"/>
      <c r="AW309" s="298"/>
    </row>
    <row r="310" spans="1:49" ht="14.25" customHeight="1" x14ac:dyDescent="0.2">
      <c r="A310" s="236"/>
      <c r="B310" s="234">
        <f t="shared" si="95"/>
        <v>16</v>
      </c>
      <c r="C310" s="154">
        <f>D309</f>
        <v>43207</v>
      </c>
      <c r="D310" s="239"/>
      <c r="E310" s="157" t="str">
        <f>$E$7</f>
        <v>Matin</v>
      </c>
      <c r="F310" s="76"/>
      <c r="G310" s="73"/>
      <c r="H310" s="74"/>
      <c r="I310" s="73"/>
      <c r="J310" s="74"/>
      <c r="K310" s="73"/>
      <c r="L310" s="74"/>
      <c r="M310" s="73"/>
      <c r="N310" s="74"/>
      <c r="O310" s="308" t="str">
        <f t="shared" si="96"/>
        <v/>
      </c>
      <c r="P310" s="306" t="str">
        <f t="shared" si="97"/>
        <v/>
      </c>
      <c r="Q310" s="73"/>
      <c r="R310" s="293"/>
      <c r="S310" s="75"/>
      <c r="T310" s="223"/>
      <c r="U310" s="145"/>
      <c r="V310" s="146"/>
      <c r="W310" s="146"/>
      <c r="X310" s="74"/>
      <c r="Y310" s="131"/>
      <c r="Z310" s="74"/>
      <c r="AA310" s="73"/>
      <c r="AB310" s="74"/>
      <c r="AC310" s="186"/>
      <c r="AD310" s="169"/>
      <c r="AE310" s="191"/>
      <c r="AF310" s="138"/>
      <c r="AG310" s="186"/>
      <c r="AH310" s="203"/>
      <c r="AI310" s="169"/>
      <c r="AJ310" s="211"/>
      <c r="AK310" s="212"/>
      <c r="AL310" s="172"/>
      <c r="AM310" s="196"/>
      <c r="AN310" s="179"/>
      <c r="AO310" s="206"/>
      <c r="AP310" s="74"/>
      <c r="AQ310" s="178"/>
      <c r="AR310" s="178"/>
      <c r="AS310" s="74"/>
      <c r="AT310" s="178"/>
      <c r="AU310" s="178"/>
      <c r="AV310" s="74"/>
      <c r="AW310" s="298"/>
    </row>
    <row r="311" spans="1:49" ht="14.25" customHeight="1" x14ac:dyDescent="0.2">
      <c r="A311" s="236"/>
      <c r="B311" s="234">
        <f t="shared" si="95"/>
        <v>16</v>
      </c>
      <c r="C311" s="154">
        <f>D309</f>
        <v>43207</v>
      </c>
      <c r="D311" s="240"/>
      <c r="E311" s="157" t="str">
        <f>$E$8</f>
        <v>Après-midi</v>
      </c>
      <c r="F311" s="76"/>
      <c r="G311" s="73"/>
      <c r="H311" s="74"/>
      <c r="I311" s="73"/>
      <c r="J311" s="74"/>
      <c r="K311" s="73"/>
      <c r="L311" s="74"/>
      <c r="M311" s="73"/>
      <c r="N311" s="74"/>
      <c r="O311" s="308" t="str">
        <f t="shared" si="96"/>
        <v/>
      </c>
      <c r="P311" s="306" t="str">
        <f t="shared" si="97"/>
        <v/>
      </c>
      <c r="Q311" s="73"/>
      <c r="R311" s="293"/>
      <c r="S311" s="75"/>
      <c r="T311" s="223"/>
      <c r="U311" s="145"/>
      <c r="V311" s="146"/>
      <c r="W311" s="146"/>
      <c r="X311" s="74"/>
      <c r="Y311" s="131"/>
      <c r="Z311" s="74"/>
      <c r="AA311" s="73"/>
      <c r="AB311" s="74"/>
      <c r="AC311" s="186"/>
      <c r="AD311" s="169"/>
      <c r="AE311" s="191"/>
      <c r="AF311" s="138"/>
      <c r="AG311" s="186"/>
      <c r="AH311" s="203"/>
      <c r="AI311" s="169"/>
      <c r="AJ311" s="211"/>
      <c r="AK311" s="212"/>
      <c r="AL311" s="172"/>
      <c r="AM311" s="196"/>
      <c r="AN311" s="179"/>
      <c r="AO311" s="206"/>
      <c r="AP311" s="74"/>
      <c r="AQ311" s="178"/>
      <c r="AR311" s="178"/>
      <c r="AS311" s="74"/>
      <c r="AT311" s="178"/>
      <c r="AU311" s="178"/>
      <c r="AV311" s="74"/>
      <c r="AW311" s="298"/>
    </row>
    <row r="312" spans="1:49" ht="14.25" customHeight="1" x14ac:dyDescent="0.2">
      <c r="A312" s="236"/>
      <c r="B312" s="234">
        <f t="shared" si="95"/>
        <v>16</v>
      </c>
      <c r="C312" s="154">
        <f>D312</f>
        <v>43208</v>
      </c>
      <c r="D312" s="241">
        <f>D309+1</f>
        <v>43208</v>
      </c>
      <c r="E312" s="157" t="str">
        <f t="shared" ref="E312:E323" si="98">E309</f>
        <v>Nuit</v>
      </c>
      <c r="F312" s="76"/>
      <c r="G312" s="73"/>
      <c r="H312" s="74"/>
      <c r="I312" s="73"/>
      <c r="J312" s="74"/>
      <c r="K312" s="73"/>
      <c r="L312" s="74"/>
      <c r="M312" s="73"/>
      <c r="N312" s="74"/>
      <c r="O312" s="308" t="str">
        <f t="shared" si="96"/>
        <v/>
      </c>
      <c r="P312" s="306" t="str">
        <f t="shared" si="97"/>
        <v/>
      </c>
      <c r="Q312" s="73"/>
      <c r="R312" s="293"/>
      <c r="S312" s="75"/>
      <c r="T312" s="223"/>
      <c r="U312" s="145"/>
      <c r="V312" s="146"/>
      <c r="W312" s="146"/>
      <c r="X312" s="74"/>
      <c r="Y312" s="131"/>
      <c r="Z312" s="74"/>
      <c r="AA312" s="73"/>
      <c r="AB312" s="74"/>
      <c r="AC312" s="186"/>
      <c r="AD312" s="169"/>
      <c r="AE312" s="191"/>
      <c r="AF312" s="138"/>
      <c r="AG312" s="186"/>
      <c r="AH312" s="203"/>
      <c r="AI312" s="169"/>
      <c r="AJ312" s="211"/>
      <c r="AK312" s="212"/>
      <c r="AL312" s="172"/>
      <c r="AM312" s="196"/>
      <c r="AN312" s="179"/>
      <c r="AO312" s="206"/>
      <c r="AP312" s="74"/>
      <c r="AQ312" s="178"/>
      <c r="AR312" s="178"/>
      <c r="AS312" s="74"/>
      <c r="AT312" s="178"/>
      <c r="AU312" s="178"/>
      <c r="AV312" s="74"/>
      <c r="AW312" s="298"/>
    </row>
    <row r="313" spans="1:49" ht="14.25" customHeight="1" x14ac:dyDescent="0.2">
      <c r="A313" s="236"/>
      <c r="B313" s="234">
        <f t="shared" si="95"/>
        <v>16</v>
      </c>
      <c r="C313" s="154">
        <f>D312</f>
        <v>43208</v>
      </c>
      <c r="D313" s="239"/>
      <c r="E313" s="157" t="str">
        <f t="shared" si="98"/>
        <v>Matin</v>
      </c>
      <c r="F313" s="76"/>
      <c r="G313" s="73"/>
      <c r="H313" s="74"/>
      <c r="I313" s="73"/>
      <c r="J313" s="74"/>
      <c r="K313" s="73"/>
      <c r="L313" s="74"/>
      <c r="M313" s="73"/>
      <c r="N313" s="74"/>
      <c r="O313" s="308" t="str">
        <f t="shared" si="96"/>
        <v/>
      </c>
      <c r="P313" s="306" t="str">
        <f t="shared" si="97"/>
        <v/>
      </c>
      <c r="Q313" s="73"/>
      <c r="R313" s="293"/>
      <c r="S313" s="75"/>
      <c r="T313" s="223"/>
      <c r="U313" s="145"/>
      <c r="V313" s="146"/>
      <c r="W313" s="146"/>
      <c r="X313" s="74"/>
      <c r="Y313" s="131"/>
      <c r="Z313" s="74"/>
      <c r="AA313" s="73"/>
      <c r="AB313" s="74"/>
      <c r="AC313" s="186"/>
      <c r="AD313" s="169"/>
      <c r="AE313" s="191"/>
      <c r="AF313" s="138"/>
      <c r="AG313" s="186"/>
      <c r="AH313" s="203"/>
      <c r="AI313" s="169"/>
      <c r="AJ313" s="211"/>
      <c r="AK313" s="212"/>
      <c r="AL313" s="172"/>
      <c r="AM313" s="196"/>
      <c r="AN313" s="179"/>
      <c r="AO313" s="206"/>
      <c r="AP313" s="74"/>
      <c r="AQ313" s="178"/>
      <c r="AR313" s="178"/>
      <c r="AS313" s="74"/>
      <c r="AT313" s="178"/>
      <c r="AU313" s="178"/>
      <c r="AV313" s="74"/>
      <c r="AW313" s="298"/>
    </row>
    <row r="314" spans="1:49" ht="14.25" customHeight="1" x14ac:dyDescent="0.2">
      <c r="A314" s="236"/>
      <c r="B314" s="234">
        <f t="shared" si="95"/>
        <v>16</v>
      </c>
      <c r="C314" s="154">
        <f>D312</f>
        <v>43208</v>
      </c>
      <c r="D314" s="240"/>
      <c r="E314" s="157" t="str">
        <f t="shared" si="98"/>
        <v>Après-midi</v>
      </c>
      <c r="F314" s="76"/>
      <c r="G314" s="73"/>
      <c r="H314" s="74"/>
      <c r="I314" s="73"/>
      <c r="J314" s="74"/>
      <c r="K314" s="73"/>
      <c r="L314" s="74"/>
      <c r="M314" s="73"/>
      <c r="N314" s="74"/>
      <c r="O314" s="308" t="str">
        <f t="shared" si="96"/>
        <v/>
      </c>
      <c r="P314" s="306" t="str">
        <f t="shared" si="97"/>
        <v/>
      </c>
      <c r="Q314" s="73"/>
      <c r="R314" s="293"/>
      <c r="S314" s="75"/>
      <c r="T314" s="223"/>
      <c r="U314" s="145"/>
      <c r="V314" s="146"/>
      <c r="W314" s="146"/>
      <c r="X314" s="74"/>
      <c r="Y314" s="131"/>
      <c r="Z314" s="74"/>
      <c r="AA314" s="73"/>
      <c r="AB314" s="74"/>
      <c r="AC314" s="186"/>
      <c r="AD314" s="169"/>
      <c r="AE314" s="191"/>
      <c r="AF314" s="138"/>
      <c r="AG314" s="186"/>
      <c r="AH314" s="203"/>
      <c r="AI314" s="169"/>
      <c r="AJ314" s="211"/>
      <c r="AK314" s="212"/>
      <c r="AL314" s="172"/>
      <c r="AM314" s="196"/>
      <c r="AN314" s="179"/>
      <c r="AO314" s="206"/>
      <c r="AP314" s="74"/>
      <c r="AQ314" s="178"/>
      <c r="AR314" s="178"/>
      <c r="AS314" s="74"/>
      <c r="AT314" s="178"/>
      <c r="AU314" s="178"/>
      <c r="AV314" s="74"/>
      <c r="AW314" s="298"/>
    </row>
    <row r="315" spans="1:49" ht="14.25" customHeight="1" x14ac:dyDescent="0.2">
      <c r="A315" s="236"/>
      <c r="B315" s="234">
        <f t="shared" si="95"/>
        <v>16</v>
      </c>
      <c r="C315" s="154">
        <f>D315</f>
        <v>43209</v>
      </c>
      <c r="D315" s="241">
        <f>D312+1</f>
        <v>43209</v>
      </c>
      <c r="E315" s="157" t="str">
        <f t="shared" si="98"/>
        <v>Nuit</v>
      </c>
      <c r="F315" s="76"/>
      <c r="G315" s="73"/>
      <c r="H315" s="74"/>
      <c r="I315" s="73"/>
      <c r="J315" s="74"/>
      <c r="K315" s="73"/>
      <c r="L315" s="74"/>
      <c r="M315" s="73"/>
      <c r="N315" s="74"/>
      <c r="O315" s="308" t="str">
        <f t="shared" si="96"/>
        <v/>
      </c>
      <c r="P315" s="306" t="str">
        <f t="shared" si="97"/>
        <v/>
      </c>
      <c r="Q315" s="73"/>
      <c r="R315" s="293"/>
      <c r="S315" s="75"/>
      <c r="T315" s="223"/>
      <c r="U315" s="145"/>
      <c r="V315" s="146"/>
      <c r="W315" s="146"/>
      <c r="X315" s="74"/>
      <c r="Y315" s="131"/>
      <c r="Z315" s="74"/>
      <c r="AA315" s="73"/>
      <c r="AB315" s="74"/>
      <c r="AC315" s="186"/>
      <c r="AD315" s="169"/>
      <c r="AE315" s="191"/>
      <c r="AF315" s="138"/>
      <c r="AG315" s="186"/>
      <c r="AH315" s="203"/>
      <c r="AI315" s="169"/>
      <c r="AJ315" s="211"/>
      <c r="AK315" s="212"/>
      <c r="AL315" s="172"/>
      <c r="AM315" s="196"/>
      <c r="AN315" s="179"/>
      <c r="AO315" s="206"/>
      <c r="AP315" s="74"/>
      <c r="AQ315" s="178"/>
      <c r="AR315" s="178"/>
      <c r="AS315" s="74"/>
      <c r="AT315" s="178"/>
      <c r="AU315" s="178"/>
      <c r="AV315" s="74"/>
      <c r="AW315" s="298"/>
    </row>
    <row r="316" spans="1:49" ht="14.25" customHeight="1" x14ac:dyDescent="0.2">
      <c r="A316" s="236"/>
      <c r="B316" s="234">
        <f t="shared" si="95"/>
        <v>16</v>
      </c>
      <c r="C316" s="154">
        <f>D315</f>
        <v>43209</v>
      </c>
      <c r="D316" s="239"/>
      <c r="E316" s="157" t="str">
        <f t="shared" si="98"/>
        <v>Matin</v>
      </c>
      <c r="F316" s="76"/>
      <c r="G316" s="73"/>
      <c r="H316" s="74"/>
      <c r="I316" s="73"/>
      <c r="J316" s="74"/>
      <c r="K316" s="73"/>
      <c r="L316" s="74"/>
      <c r="M316" s="73"/>
      <c r="N316" s="74"/>
      <c r="O316" s="308" t="str">
        <f t="shared" si="96"/>
        <v/>
      </c>
      <c r="P316" s="306" t="str">
        <f t="shared" si="97"/>
        <v/>
      </c>
      <c r="Q316" s="73"/>
      <c r="R316" s="293"/>
      <c r="S316" s="75"/>
      <c r="T316" s="223"/>
      <c r="U316" s="145"/>
      <c r="V316" s="146"/>
      <c r="W316" s="146"/>
      <c r="X316" s="74"/>
      <c r="Y316" s="131"/>
      <c r="Z316" s="74"/>
      <c r="AA316" s="73"/>
      <c r="AB316" s="74"/>
      <c r="AC316" s="186"/>
      <c r="AD316" s="169"/>
      <c r="AE316" s="191"/>
      <c r="AF316" s="138"/>
      <c r="AG316" s="186"/>
      <c r="AH316" s="203"/>
      <c r="AI316" s="169"/>
      <c r="AJ316" s="211"/>
      <c r="AK316" s="212"/>
      <c r="AL316" s="172"/>
      <c r="AM316" s="196"/>
      <c r="AN316" s="179"/>
      <c r="AO316" s="206"/>
      <c r="AP316" s="74"/>
      <c r="AQ316" s="178"/>
      <c r="AR316" s="178"/>
      <c r="AS316" s="74"/>
      <c r="AT316" s="178"/>
      <c r="AU316" s="178"/>
      <c r="AV316" s="74"/>
      <c r="AW316" s="298"/>
    </row>
    <row r="317" spans="1:49" ht="14.25" customHeight="1" x14ac:dyDescent="0.2">
      <c r="A317" s="236"/>
      <c r="B317" s="234">
        <f t="shared" si="95"/>
        <v>16</v>
      </c>
      <c r="C317" s="154">
        <f>D315</f>
        <v>43209</v>
      </c>
      <c r="D317" s="240"/>
      <c r="E317" s="157" t="str">
        <f t="shared" si="98"/>
        <v>Après-midi</v>
      </c>
      <c r="F317" s="76"/>
      <c r="G317" s="73"/>
      <c r="H317" s="74"/>
      <c r="I317" s="73"/>
      <c r="J317" s="74"/>
      <c r="K317" s="73"/>
      <c r="L317" s="74"/>
      <c r="M317" s="73"/>
      <c r="N317" s="74"/>
      <c r="O317" s="308" t="str">
        <f t="shared" si="96"/>
        <v/>
      </c>
      <c r="P317" s="306" t="str">
        <f t="shared" si="97"/>
        <v/>
      </c>
      <c r="Q317" s="73"/>
      <c r="R317" s="293"/>
      <c r="S317" s="75"/>
      <c r="T317" s="223"/>
      <c r="U317" s="145"/>
      <c r="V317" s="146"/>
      <c r="W317" s="146"/>
      <c r="X317" s="74"/>
      <c r="Y317" s="131"/>
      <c r="Z317" s="74"/>
      <c r="AA317" s="73"/>
      <c r="AB317" s="74"/>
      <c r="AC317" s="186"/>
      <c r="AD317" s="169"/>
      <c r="AE317" s="191"/>
      <c r="AF317" s="138"/>
      <c r="AG317" s="186"/>
      <c r="AH317" s="203"/>
      <c r="AI317" s="169"/>
      <c r="AJ317" s="220"/>
      <c r="AK317" s="212"/>
      <c r="AL317" s="172"/>
      <c r="AM317" s="196"/>
      <c r="AN317" s="179"/>
      <c r="AO317" s="206"/>
      <c r="AP317" s="74"/>
      <c r="AQ317" s="178"/>
      <c r="AR317" s="178"/>
      <c r="AS317" s="74"/>
      <c r="AT317" s="178"/>
      <c r="AU317" s="178"/>
      <c r="AV317" s="74"/>
      <c r="AW317" s="298"/>
    </row>
    <row r="318" spans="1:49" ht="14.25" customHeight="1" x14ac:dyDescent="0.2">
      <c r="A318" s="236"/>
      <c r="B318" s="234">
        <f t="shared" si="95"/>
        <v>16</v>
      </c>
      <c r="C318" s="154">
        <f>D318</f>
        <v>43210</v>
      </c>
      <c r="D318" s="241">
        <f>D315+1</f>
        <v>43210</v>
      </c>
      <c r="E318" s="157" t="str">
        <f t="shared" si="98"/>
        <v>Nuit</v>
      </c>
      <c r="F318" s="76"/>
      <c r="G318" s="73"/>
      <c r="H318" s="74"/>
      <c r="I318" s="73"/>
      <c r="J318" s="74"/>
      <c r="K318" s="73"/>
      <c r="L318" s="74"/>
      <c r="M318" s="73"/>
      <c r="N318" s="74"/>
      <c r="O318" s="308" t="str">
        <f t="shared" si="96"/>
        <v/>
      </c>
      <c r="P318" s="306" t="str">
        <f t="shared" si="97"/>
        <v/>
      </c>
      <c r="Q318" s="73"/>
      <c r="R318" s="293"/>
      <c r="S318" s="75"/>
      <c r="T318" s="223"/>
      <c r="U318" s="145"/>
      <c r="V318" s="146"/>
      <c r="W318" s="146"/>
      <c r="X318" s="74"/>
      <c r="Y318" s="131"/>
      <c r="Z318" s="74"/>
      <c r="AA318" s="73"/>
      <c r="AB318" s="74"/>
      <c r="AC318" s="186"/>
      <c r="AD318" s="169"/>
      <c r="AE318" s="191"/>
      <c r="AF318" s="138"/>
      <c r="AG318" s="186"/>
      <c r="AH318" s="203"/>
      <c r="AI318" s="169"/>
      <c r="AJ318" s="211"/>
      <c r="AK318" s="219"/>
      <c r="AL318" s="172"/>
      <c r="AM318" s="196"/>
      <c r="AN318" s="179"/>
      <c r="AO318" s="206"/>
      <c r="AP318" s="74"/>
      <c r="AQ318" s="178"/>
      <c r="AR318" s="178"/>
      <c r="AS318" s="74"/>
      <c r="AT318" s="178"/>
      <c r="AU318" s="178"/>
      <c r="AV318" s="74"/>
      <c r="AW318" s="298"/>
    </row>
    <row r="319" spans="1:49" ht="14.25" customHeight="1" x14ac:dyDescent="0.2">
      <c r="A319" s="236"/>
      <c r="B319" s="234">
        <f t="shared" si="95"/>
        <v>16</v>
      </c>
      <c r="C319" s="154">
        <f>D318</f>
        <v>43210</v>
      </c>
      <c r="D319" s="239"/>
      <c r="E319" s="157" t="str">
        <f t="shared" si="98"/>
        <v>Matin</v>
      </c>
      <c r="F319" s="76"/>
      <c r="G319" s="73"/>
      <c r="H319" s="74"/>
      <c r="I319" s="73"/>
      <c r="J319" s="74"/>
      <c r="K319" s="73"/>
      <c r="L319" s="74"/>
      <c r="M319" s="73"/>
      <c r="N319" s="74"/>
      <c r="O319" s="308" t="str">
        <f t="shared" si="96"/>
        <v/>
      </c>
      <c r="P319" s="306" t="str">
        <f t="shared" si="97"/>
        <v/>
      </c>
      <c r="Q319" s="73"/>
      <c r="R319" s="294"/>
      <c r="S319" s="88"/>
      <c r="T319" s="224"/>
      <c r="U319" s="147"/>
      <c r="V319" s="148"/>
      <c r="W319" s="148"/>
      <c r="X319" s="128"/>
      <c r="Y319" s="132"/>
      <c r="Z319" s="128"/>
      <c r="AA319" s="126"/>
      <c r="AB319" s="128"/>
      <c r="AC319" s="186"/>
      <c r="AD319" s="169"/>
      <c r="AE319" s="191"/>
      <c r="AF319" s="138"/>
      <c r="AG319" s="186"/>
      <c r="AH319" s="203"/>
      <c r="AI319" s="169"/>
      <c r="AJ319" s="220"/>
      <c r="AK319" s="219"/>
      <c r="AL319" s="172"/>
      <c r="AM319" s="196"/>
      <c r="AN319" s="179"/>
      <c r="AO319" s="206"/>
      <c r="AP319" s="74"/>
      <c r="AQ319" s="178"/>
      <c r="AR319" s="178"/>
      <c r="AS319" s="74"/>
      <c r="AT319" s="178"/>
      <c r="AU319" s="178"/>
      <c r="AV319" s="74"/>
      <c r="AW319" s="298"/>
    </row>
    <row r="320" spans="1:49" ht="14.25" customHeight="1" x14ac:dyDescent="0.2">
      <c r="A320" s="236"/>
      <c r="B320" s="234">
        <f t="shared" si="95"/>
        <v>16</v>
      </c>
      <c r="C320" s="154">
        <f>D318</f>
        <v>43210</v>
      </c>
      <c r="D320" s="240"/>
      <c r="E320" s="157" t="str">
        <f t="shared" si="98"/>
        <v>Après-midi</v>
      </c>
      <c r="F320" s="76"/>
      <c r="G320" s="73"/>
      <c r="H320" s="74"/>
      <c r="I320" s="73"/>
      <c r="J320" s="74"/>
      <c r="K320" s="73"/>
      <c r="L320" s="74"/>
      <c r="M320" s="73"/>
      <c r="N320" s="74"/>
      <c r="O320" s="308" t="str">
        <f t="shared" si="96"/>
        <v/>
      </c>
      <c r="P320" s="306" t="str">
        <f t="shared" si="97"/>
        <v/>
      </c>
      <c r="Q320" s="73"/>
      <c r="R320" s="293"/>
      <c r="S320" s="75"/>
      <c r="T320" s="223"/>
      <c r="U320" s="145"/>
      <c r="V320" s="146"/>
      <c r="W320" s="146"/>
      <c r="X320" s="74"/>
      <c r="Y320" s="131"/>
      <c r="Z320" s="74"/>
      <c r="AA320" s="73"/>
      <c r="AB320" s="74"/>
      <c r="AC320" s="186"/>
      <c r="AD320" s="169"/>
      <c r="AE320" s="191"/>
      <c r="AF320" s="138"/>
      <c r="AG320" s="186"/>
      <c r="AH320" s="203"/>
      <c r="AI320" s="169"/>
      <c r="AJ320" s="211"/>
      <c r="AK320" s="212"/>
      <c r="AL320" s="172"/>
      <c r="AM320" s="196"/>
      <c r="AN320" s="179"/>
      <c r="AO320" s="206"/>
      <c r="AP320" s="74"/>
      <c r="AQ320" s="178"/>
      <c r="AR320" s="178"/>
      <c r="AS320" s="74"/>
      <c r="AT320" s="178"/>
      <c r="AU320" s="178"/>
      <c r="AV320" s="74"/>
      <c r="AW320" s="298"/>
    </row>
    <row r="321" spans="1:49" ht="14.25" customHeight="1" x14ac:dyDescent="0.2">
      <c r="A321" s="236"/>
      <c r="B321" s="234">
        <f t="shared" si="95"/>
        <v>16</v>
      </c>
      <c r="C321" s="154">
        <f>D321</f>
        <v>43211</v>
      </c>
      <c r="D321" s="241">
        <f>D318+1</f>
        <v>43211</v>
      </c>
      <c r="E321" s="157" t="str">
        <f t="shared" si="98"/>
        <v>Nuit</v>
      </c>
      <c r="F321" s="76"/>
      <c r="G321" s="73"/>
      <c r="H321" s="74"/>
      <c r="I321" s="73"/>
      <c r="J321" s="74"/>
      <c r="K321" s="73"/>
      <c r="L321" s="74"/>
      <c r="M321" s="73"/>
      <c r="N321" s="74"/>
      <c r="O321" s="308" t="str">
        <f t="shared" si="96"/>
        <v/>
      </c>
      <c r="P321" s="306" t="str">
        <f t="shared" si="97"/>
        <v/>
      </c>
      <c r="Q321" s="73"/>
      <c r="R321" s="293"/>
      <c r="S321" s="75"/>
      <c r="T321" s="223"/>
      <c r="U321" s="145"/>
      <c r="V321" s="146"/>
      <c r="W321" s="146"/>
      <c r="X321" s="74"/>
      <c r="Y321" s="131"/>
      <c r="Z321" s="74"/>
      <c r="AA321" s="73"/>
      <c r="AB321" s="74"/>
      <c r="AC321" s="186"/>
      <c r="AD321" s="169"/>
      <c r="AE321" s="191"/>
      <c r="AF321" s="138"/>
      <c r="AG321" s="186"/>
      <c r="AH321" s="203"/>
      <c r="AI321" s="169"/>
      <c r="AJ321" s="211"/>
      <c r="AK321" s="212"/>
      <c r="AL321" s="172"/>
      <c r="AM321" s="196"/>
      <c r="AN321" s="179"/>
      <c r="AO321" s="206"/>
      <c r="AP321" s="74"/>
      <c r="AQ321" s="178"/>
      <c r="AR321" s="178"/>
      <c r="AS321" s="74"/>
      <c r="AT321" s="178"/>
      <c r="AU321" s="178"/>
      <c r="AV321" s="74"/>
      <c r="AW321" s="298"/>
    </row>
    <row r="322" spans="1:49" ht="14.25" customHeight="1" x14ac:dyDescent="0.2">
      <c r="A322" s="236"/>
      <c r="B322" s="234">
        <f t="shared" si="95"/>
        <v>16</v>
      </c>
      <c r="C322" s="154">
        <f>D321</f>
        <v>43211</v>
      </c>
      <c r="D322" s="239"/>
      <c r="E322" s="157" t="str">
        <f t="shared" si="98"/>
        <v>Matin</v>
      </c>
      <c r="F322" s="72"/>
      <c r="G322" s="84"/>
      <c r="H322" s="85"/>
      <c r="I322" s="84"/>
      <c r="J322" s="85"/>
      <c r="K322" s="84"/>
      <c r="L322" s="85"/>
      <c r="M322" s="84"/>
      <c r="N322" s="85"/>
      <c r="O322" s="308" t="str">
        <f t="shared" si="96"/>
        <v/>
      </c>
      <c r="P322" s="306" t="str">
        <f t="shared" si="97"/>
        <v/>
      </c>
      <c r="Q322" s="73"/>
      <c r="R322" s="293"/>
      <c r="S322" s="75"/>
      <c r="T322" s="223"/>
      <c r="U322" s="145"/>
      <c r="V322" s="146"/>
      <c r="W322" s="146"/>
      <c r="X322" s="74"/>
      <c r="Y322" s="131"/>
      <c r="Z322" s="74"/>
      <c r="AA322" s="73"/>
      <c r="AB322" s="74"/>
      <c r="AC322" s="186"/>
      <c r="AD322" s="169"/>
      <c r="AE322" s="191"/>
      <c r="AF322" s="138"/>
      <c r="AG322" s="186"/>
      <c r="AH322" s="203"/>
      <c r="AI322" s="169"/>
      <c r="AJ322" s="211"/>
      <c r="AK322" s="212"/>
      <c r="AL322" s="172"/>
      <c r="AM322" s="196"/>
      <c r="AN322" s="179"/>
      <c r="AO322" s="206"/>
      <c r="AP322" s="74"/>
      <c r="AQ322" s="178"/>
      <c r="AR322" s="178"/>
      <c r="AS322" s="74"/>
      <c r="AT322" s="178"/>
      <c r="AU322" s="178"/>
      <c r="AV322" s="74"/>
      <c r="AW322" s="298"/>
    </row>
    <row r="323" spans="1:49" ht="14.25" customHeight="1" thickBot="1" x14ac:dyDescent="0.25">
      <c r="A323" s="237"/>
      <c r="B323" s="234">
        <f t="shared" si="95"/>
        <v>16</v>
      </c>
      <c r="C323" s="154">
        <f>D321</f>
        <v>43211</v>
      </c>
      <c r="D323" s="242"/>
      <c r="E323" s="158" t="str">
        <f t="shared" si="98"/>
        <v>Après-midi</v>
      </c>
      <c r="F323" s="78"/>
      <c r="G323" s="79"/>
      <c r="H323" s="80"/>
      <c r="I323" s="79"/>
      <c r="J323" s="80"/>
      <c r="K323" s="79"/>
      <c r="L323" s="80"/>
      <c r="M323" s="79"/>
      <c r="N323" s="80"/>
      <c r="O323" s="309" t="str">
        <f t="shared" si="96"/>
        <v/>
      </c>
      <c r="P323" s="310" t="str">
        <f t="shared" si="97"/>
        <v/>
      </c>
      <c r="Q323" s="79"/>
      <c r="R323" s="295"/>
      <c r="S323" s="81"/>
      <c r="T323" s="225"/>
      <c r="U323" s="149"/>
      <c r="V323" s="150"/>
      <c r="W323" s="150"/>
      <c r="X323" s="80"/>
      <c r="Y323" s="133"/>
      <c r="Z323" s="80"/>
      <c r="AA323" s="79"/>
      <c r="AB323" s="80"/>
      <c r="AC323" s="187"/>
      <c r="AD323" s="170"/>
      <c r="AE323" s="192"/>
      <c r="AF323" s="139"/>
      <c r="AG323" s="187"/>
      <c r="AH323" s="204"/>
      <c r="AI323" s="170"/>
      <c r="AJ323" s="213"/>
      <c r="AK323" s="214"/>
      <c r="AL323" s="173"/>
      <c r="AM323" s="197"/>
      <c r="AN323" s="198"/>
      <c r="AO323" s="207"/>
      <c r="AP323" s="80"/>
      <c r="AQ323" s="180"/>
      <c r="AR323" s="180"/>
      <c r="AS323" s="80"/>
      <c r="AT323" s="180"/>
      <c r="AU323" s="180"/>
      <c r="AV323" s="80"/>
      <c r="AW323" s="299"/>
    </row>
    <row r="324" spans="1:49" ht="14.25" customHeight="1" thickBot="1" x14ac:dyDescent="0.25">
      <c r="A324" s="144"/>
      <c r="B324" s="144"/>
      <c r="F324" s="119" t="s">
        <v>103</v>
      </c>
      <c r="G324" s="111">
        <f t="shared" ref="G324:N324" si="99">SUM(G306:G323)</f>
        <v>24</v>
      </c>
      <c r="H324" s="112">
        <f t="shared" si="99"/>
        <v>25.42</v>
      </c>
      <c r="I324" s="111">
        <f t="shared" si="99"/>
        <v>11</v>
      </c>
      <c r="J324" s="112">
        <f t="shared" si="99"/>
        <v>8</v>
      </c>
      <c r="K324" s="111">
        <f t="shared" si="99"/>
        <v>1</v>
      </c>
      <c r="L324" s="112">
        <f t="shared" si="99"/>
        <v>0.33</v>
      </c>
      <c r="M324" s="111">
        <f t="shared" si="99"/>
        <v>0</v>
      </c>
      <c r="N324" s="112">
        <f t="shared" si="99"/>
        <v>0</v>
      </c>
      <c r="O324" s="176">
        <f>SUM(G324,I324,K324,M324)</f>
        <v>36</v>
      </c>
      <c r="P324" s="314">
        <f>SUM(H324,J324,L324,N324)</f>
        <v>33.75</v>
      </c>
      <c r="Q324" s="111">
        <f t="shared" ref="Q324:R324" si="100">SUM(Q306:Q323)</f>
        <v>0</v>
      </c>
      <c r="R324" s="112">
        <f t="shared" si="100"/>
        <v>0</v>
      </c>
      <c r="S324" s="112">
        <f>SUM(S306:S323)</f>
        <v>0</v>
      </c>
      <c r="T324" s="221"/>
      <c r="W324" s="121" t="s">
        <v>104</v>
      </c>
      <c r="X324" s="152">
        <f>IFERROR(AVERAGE(X306:X323),0)</f>
        <v>13.5</v>
      </c>
      <c r="Y324" s="123">
        <f>IFERROR(AVERAGE(Y306:Y323),"-")</f>
        <v>30</v>
      </c>
      <c r="Z324" s="122"/>
      <c r="AA324" s="121">
        <f>IFERROR(AVERAGE(AA306:AA323),0)</f>
        <v>1.5</v>
      </c>
      <c r="AB324" s="122"/>
      <c r="AC324" s="188" t="str">
        <f>IFERROR(AVERAGE(AC306:AC323),"-")</f>
        <v>-</v>
      </c>
      <c r="AD324" s="112"/>
      <c r="AE324" s="193" t="str">
        <f>IFERROR(AVERAGE(AE306:AE323),"-")</f>
        <v>-</v>
      </c>
      <c r="AF324" s="121"/>
      <c r="AG324" s="188" t="str">
        <f>IFERROR(AVERAGE(AG306:AG323),"-")</f>
        <v>-</v>
      </c>
      <c r="AH324" s="201">
        <f t="shared" ref="AH324" si="101">IFERROR(AVERAGE(AH306:AH323),0)</f>
        <v>0</v>
      </c>
      <c r="AI324" s="112"/>
      <c r="AJ324" s="210" t="str">
        <f>IFERROR(AVERAGE(AJ306:AJ323),"-")</f>
        <v>-</v>
      </c>
      <c r="AK324" s="215" t="str">
        <f>IFERROR(AVERAGE(AK306:AK323),"-")</f>
        <v>-</v>
      </c>
      <c r="AL324" s="174"/>
      <c r="AM324" s="181"/>
      <c r="AN324" s="181"/>
      <c r="AO324" s="181"/>
      <c r="AP324" s="110"/>
      <c r="AQ324" s="181"/>
      <c r="AR324" s="181"/>
      <c r="AS324" s="110"/>
      <c r="AT324" s="181"/>
      <c r="AU324" s="181"/>
      <c r="AV324" s="110"/>
      <c r="AW324" s="110"/>
    </row>
    <row r="325" spans="1:49" ht="14.25" customHeight="1" thickBot="1" x14ac:dyDescent="0.25">
      <c r="B325" s="234">
        <f t="shared" ref="B325:B343" si="102">WEEKNUM(C325)</f>
        <v>0</v>
      </c>
      <c r="O325" s="315"/>
      <c r="P325" s="315"/>
      <c r="T325" s="222"/>
      <c r="AJ325" s="216"/>
      <c r="AK325" s="216"/>
    </row>
    <row r="326" spans="1:49" ht="14.25" customHeight="1" x14ac:dyDescent="0.2">
      <c r="A326" s="235">
        <f>A306+1</f>
        <v>17</v>
      </c>
      <c r="B326" s="234">
        <f t="shared" si="102"/>
        <v>17</v>
      </c>
      <c r="C326" s="154">
        <f>D326</f>
        <v>43213</v>
      </c>
      <c r="D326" s="238">
        <f>D321+2</f>
        <v>43213</v>
      </c>
      <c r="E326" s="151" t="s">
        <v>17</v>
      </c>
      <c r="F326" s="68"/>
      <c r="G326" s="69"/>
      <c r="H326" s="70"/>
      <c r="I326" s="69"/>
      <c r="J326" s="70"/>
      <c r="K326" s="69"/>
      <c r="L326" s="70"/>
      <c r="M326" s="69"/>
      <c r="N326" s="70"/>
      <c r="O326" s="303" t="str">
        <f>IF(G326+I326+K326+M326=0,"",G326+I326+K326+M326)</f>
        <v/>
      </c>
      <c r="P326" s="304" t="str">
        <f>IF(H326+J326+L326+N326=0,"",H326+J326+L326+N326)</f>
        <v/>
      </c>
      <c r="Q326" s="69"/>
      <c r="R326" s="292"/>
      <c r="S326" s="71"/>
      <c r="T326" s="226"/>
      <c r="U326" s="300"/>
      <c r="V326" s="301"/>
      <c r="W326" s="301"/>
      <c r="X326" s="70"/>
      <c r="Y326" s="130"/>
      <c r="Z326" s="70"/>
      <c r="AA326" s="69"/>
      <c r="AB326" s="70"/>
      <c r="AC326" s="190"/>
      <c r="AD326" s="171"/>
      <c r="AE326" s="194"/>
      <c r="AF326" s="141"/>
      <c r="AG326" s="190"/>
      <c r="AH326" s="205"/>
      <c r="AI326" s="171"/>
      <c r="AJ326" s="217"/>
      <c r="AK326" s="218"/>
      <c r="AL326" s="175"/>
      <c r="AM326" s="199"/>
      <c r="AN326" s="200"/>
      <c r="AO326" s="208"/>
      <c r="AP326" s="70"/>
      <c r="AQ326" s="183"/>
      <c r="AR326" s="183"/>
      <c r="AS326" s="70"/>
      <c r="AT326" s="183"/>
      <c r="AU326" s="183"/>
      <c r="AV326" s="70"/>
      <c r="AW326" s="302"/>
    </row>
    <row r="327" spans="1:49" ht="14.25" customHeight="1" x14ac:dyDescent="0.2">
      <c r="A327" s="236"/>
      <c r="B327" s="234">
        <f t="shared" si="102"/>
        <v>17</v>
      </c>
      <c r="C327" s="154">
        <f>D326</f>
        <v>43213</v>
      </c>
      <c r="D327" s="239"/>
      <c r="E327" s="156" t="s">
        <v>16</v>
      </c>
      <c r="F327" s="72"/>
      <c r="G327" s="84"/>
      <c r="H327" s="85"/>
      <c r="I327" s="84"/>
      <c r="J327" s="85"/>
      <c r="K327" s="84"/>
      <c r="L327" s="85"/>
      <c r="M327" s="84"/>
      <c r="N327" s="85"/>
      <c r="O327" s="305"/>
      <c r="P327" s="306"/>
      <c r="Q327" s="73"/>
      <c r="R327" s="293"/>
      <c r="S327" s="75"/>
      <c r="T327" s="223" t="s">
        <v>143</v>
      </c>
      <c r="U327" s="145"/>
      <c r="V327" s="146"/>
      <c r="W327" s="146"/>
      <c r="X327" s="74"/>
      <c r="Y327" s="131"/>
      <c r="Z327" s="74"/>
      <c r="AA327" s="73"/>
      <c r="AB327" s="74"/>
      <c r="AC327" s="186"/>
      <c r="AD327" s="169"/>
      <c r="AE327" s="191"/>
      <c r="AF327" s="138"/>
      <c r="AG327" s="186"/>
      <c r="AH327" s="203"/>
      <c r="AI327" s="169"/>
      <c r="AJ327" s="211"/>
      <c r="AK327" s="212"/>
      <c r="AL327" s="172"/>
      <c r="AM327" s="196"/>
      <c r="AN327" s="179"/>
      <c r="AO327" s="206"/>
      <c r="AP327" s="74"/>
      <c r="AQ327" s="178"/>
      <c r="AR327" s="178"/>
      <c r="AS327" s="74"/>
      <c r="AT327" s="178"/>
      <c r="AU327" s="178"/>
      <c r="AV327" s="74"/>
      <c r="AW327" s="364"/>
    </row>
    <row r="328" spans="1:49" ht="14.25" customHeight="1" x14ac:dyDescent="0.2">
      <c r="A328" s="236"/>
      <c r="B328" s="234">
        <f t="shared" si="102"/>
        <v>17</v>
      </c>
      <c r="C328" s="154">
        <f>D326</f>
        <v>43213</v>
      </c>
      <c r="D328" s="240"/>
      <c r="E328" s="156" t="s">
        <v>18</v>
      </c>
      <c r="F328" s="76"/>
      <c r="G328" s="73"/>
      <c r="H328" s="74"/>
      <c r="I328" s="73"/>
      <c r="J328" s="74"/>
      <c r="K328" s="73"/>
      <c r="L328" s="74"/>
      <c r="M328" s="73"/>
      <c r="N328" s="74"/>
      <c r="O328" s="307" t="str">
        <f t="shared" ref="O328:O343" si="103">IF(G328+I328+K328+M328=0,"",G328+I328+K328+M328)</f>
        <v/>
      </c>
      <c r="P328" s="306" t="str">
        <f t="shared" ref="P328:P343" si="104">IF(H328+J328+L328+N328=0,"",H328+J328+L328+N328)</f>
        <v/>
      </c>
      <c r="Q328" s="73"/>
      <c r="R328" s="293"/>
      <c r="S328" s="75"/>
      <c r="T328" s="223"/>
      <c r="U328" s="145"/>
      <c r="V328" s="146"/>
      <c r="W328" s="146"/>
      <c r="X328" s="74"/>
      <c r="Y328" s="131"/>
      <c r="Z328" s="74"/>
      <c r="AA328" s="73"/>
      <c r="AB328" s="74"/>
      <c r="AC328" s="186"/>
      <c r="AD328" s="169"/>
      <c r="AE328" s="191"/>
      <c r="AF328" s="138"/>
      <c r="AG328" s="186"/>
      <c r="AH328" s="203"/>
      <c r="AI328" s="169"/>
      <c r="AJ328" s="211"/>
      <c r="AK328" s="212"/>
      <c r="AL328" s="172"/>
      <c r="AM328" s="196"/>
      <c r="AN328" s="179"/>
      <c r="AO328" s="206"/>
      <c r="AP328" s="74"/>
      <c r="AQ328" s="178"/>
      <c r="AR328" s="178"/>
      <c r="AS328" s="74"/>
      <c r="AT328" s="178"/>
      <c r="AU328" s="178"/>
      <c r="AV328" s="74"/>
      <c r="AW328" s="298"/>
    </row>
    <row r="329" spans="1:49" ht="14.25" customHeight="1" x14ac:dyDescent="0.2">
      <c r="A329" s="236"/>
      <c r="B329" s="234">
        <f t="shared" si="102"/>
        <v>17</v>
      </c>
      <c r="C329" s="154">
        <f>D329</f>
        <v>43214</v>
      </c>
      <c r="D329" s="241">
        <f>D326+1</f>
        <v>43214</v>
      </c>
      <c r="E329" s="157" t="str">
        <f>$E$6</f>
        <v>Nuit</v>
      </c>
      <c r="F329" s="77"/>
      <c r="G329" s="86"/>
      <c r="H329" s="87"/>
      <c r="I329" s="86"/>
      <c r="J329" s="87"/>
      <c r="K329" s="86"/>
      <c r="L329" s="87"/>
      <c r="M329" s="86"/>
      <c r="N329" s="87"/>
      <c r="O329" s="308" t="str">
        <f t="shared" si="103"/>
        <v/>
      </c>
      <c r="P329" s="306" t="str">
        <f t="shared" si="104"/>
        <v/>
      </c>
      <c r="Q329" s="73"/>
      <c r="R329" s="293"/>
      <c r="S329" s="75"/>
      <c r="T329" s="223"/>
      <c r="U329" s="145"/>
      <c r="V329" s="146"/>
      <c r="W329" s="146"/>
      <c r="X329" s="74"/>
      <c r="Y329" s="131"/>
      <c r="Z329" s="74"/>
      <c r="AA329" s="73"/>
      <c r="AB329" s="74"/>
      <c r="AC329" s="186"/>
      <c r="AD329" s="169"/>
      <c r="AE329" s="191"/>
      <c r="AF329" s="138"/>
      <c r="AG329" s="186"/>
      <c r="AH329" s="203"/>
      <c r="AI329" s="169"/>
      <c r="AJ329" s="211"/>
      <c r="AK329" s="212"/>
      <c r="AL329" s="172"/>
      <c r="AM329" s="196"/>
      <c r="AN329" s="179"/>
      <c r="AO329" s="206"/>
      <c r="AP329" s="74"/>
      <c r="AQ329" s="178"/>
      <c r="AR329" s="178"/>
      <c r="AS329" s="74"/>
      <c r="AT329" s="178"/>
      <c r="AU329" s="178"/>
      <c r="AV329" s="74"/>
      <c r="AW329" s="298"/>
    </row>
    <row r="330" spans="1:49" ht="14.25" customHeight="1" x14ac:dyDescent="0.2">
      <c r="A330" s="236"/>
      <c r="B330" s="234">
        <f t="shared" si="102"/>
        <v>17</v>
      </c>
      <c r="C330" s="154">
        <f>D329</f>
        <v>43214</v>
      </c>
      <c r="D330" s="239"/>
      <c r="E330" s="157" t="str">
        <f>$E$7</f>
        <v>Matin</v>
      </c>
      <c r="F330" s="76"/>
      <c r="G330" s="73"/>
      <c r="H330" s="74"/>
      <c r="I330" s="73"/>
      <c r="J330" s="74"/>
      <c r="K330" s="73"/>
      <c r="L330" s="74"/>
      <c r="M330" s="73"/>
      <c r="N330" s="74"/>
      <c r="O330" s="308" t="str">
        <f t="shared" si="103"/>
        <v/>
      </c>
      <c r="P330" s="306" t="str">
        <f t="shared" si="104"/>
        <v/>
      </c>
      <c r="Q330" s="73"/>
      <c r="R330" s="293"/>
      <c r="S330" s="75"/>
      <c r="T330" s="223"/>
      <c r="U330" s="145"/>
      <c r="V330" s="146"/>
      <c r="W330" s="146"/>
      <c r="X330" s="74"/>
      <c r="Y330" s="131"/>
      <c r="Z330" s="74"/>
      <c r="AA330" s="73"/>
      <c r="AB330" s="74"/>
      <c r="AC330" s="186"/>
      <c r="AD330" s="169"/>
      <c r="AE330" s="191"/>
      <c r="AF330" s="138"/>
      <c r="AG330" s="186"/>
      <c r="AH330" s="203"/>
      <c r="AI330" s="169"/>
      <c r="AJ330" s="211"/>
      <c r="AK330" s="212"/>
      <c r="AL330" s="172"/>
      <c r="AM330" s="196"/>
      <c r="AN330" s="179"/>
      <c r="AO330" s="206"/>
      <c r="AP330" s="74"/>
      <c r="AQ330" s="178"/>
      <c r="AR330" s="178"/>
      <c r="AS330" s="74"/>
      <c r="AT330" s="178"/>
      <c r="AU330" s="178"/>
      <c r="AV330" s="74"/>
      <c r="AW330" s="298"/>
    </row>
    <row r="331" spans="1:49" ht="14.25" customHeight="1" x14ac:dyDescent="0.2">
      <c r="A331" s="236"/>
      <c r="B331" s="234">
        <f t="shared" si="102"/>
        <v>17</v>
      </c>
      <c r="C331" s="154">
        <f>D329</f>
        <v>43214</v>
      </c>
      <c r="D331" s="240"/>
      <c r="E331" s="157" t="str">
        <f>$E$8</f>
        <v>Après-midi</v>
      </c>
      <c r="F331" s="76"/>
      <c r="G331" s="73"/>
      <c r="H331" s="74"/>
      <c r="I331" s="73"/>
      <c r="J331" s="74"/>
      <c r="K331" s="73"/>
      <c r="L331" s="74"/>
      <c r="M331" s="73"/>
      <c r="N331" s="74"/>
      <c r="O331" s="308" t="str">
        <f t="shared" si="103"/>
        <v/>
      </c>
      <c r="P331" s="306" t="str">
        <f t="shared" si="104"/>
        <v/>
      </c>
      <c r="Q331" s="73"/>
      <c r="R331" s="293"/>
      <c r="S331" s="75"/>
      <c r="T331" s="223"/>
      <c r="U331" s="145"/>
      <c r="V331" s="146"/>
      <c r="W331" s="146"/>
      <c r="X331" s="74"/>
      <c r="Y331" s="131"/>
      <c r="Z331" s="74"/>
      <c r="AA331" s="73"/>
      <c r="AB331" s="74"/>
      <c r="AC331" s="186"/>
      <c r="AD331" s="169"/>
      <c r="AE331" s="191"/>
      <c r="AF331" s="138"/>
      <c r="AG331" s="186"/>
      <c r="AH331" s="203"/>
      <c r="AI331" s="169"/>
      <c r="AJ331" s="211"/>
      <c r="AK331" s="212"/>
      <c r="AL331" s="172"/>
      <c r="AM331" s="196"/>
      <c r="AN331" s="179"/>
      <c r="AO331" s="206"/>
      <c r="AP331" s="74"/>
      <c r="AQ331" s="178"/>
      <c r="AR331" s="178"/>
      <c r="AS331" s="74"/>
      <c r="AT331" s="178"/>
      <c r="AU331" s="178"/>
      <c r="AV331" s="74"/>
      <c r="AW331" s="298"/>
    </row>
    <row r="332" spans="1:49" ht="14.25" customHeight="1" x14ac:dyDescent="0.2">
      <c r="A332" s="236"/>
      <c r="B332" s="234">
        <f t="shared" si="102"/>
        <v>17</v>
      </c>
      <c r="C332" s="154">
        <f>D332</f>
        <v>43215</v>
      </c>
      <c r="D332" s="241">
        <f>D329+1</f>
        <v>43215</v>
      </c>
      <c r="E332" s="157" t="str">
        <f t="shared" ref="E332:E343" si="105">E329</f>
        <v>Nuit</v>
      </c>
      <c r="F332" s="76"/>
      <c r="G332" s="73"/>
      <c r="H332" s="74"/>
      <c r="I332" s="73"/>
      <c r="J332" s="74"/>
      <c r="K332" s="73"/>
      <c r="L332" s="74"/>
      <c r="M332" s="73"/>
      <c r="N332" s="74"/>
      <c r="O332" s="308" t="str">
        <f t="shared" si="103"/>
        <v/>
      </c>
      <c r="P332" s="306" t="str">
        <f t="shared" si="104"/>
        <v/>
      </c>
      <c r="Q332" s="73"/>
      <c r="R332" s="293"/>
      <c r="S332" s="75"/>
      <c r="T332" s="223"/>
      <c r="U332" s="145"/>
      <c r="V332" s="146"/>
      <c r="W332" s="146"/>
      <c r="X332" s="74"/>
      <c r="Y332" s="131"/>
      <c r="Z332" s="74"/>
      <c r="AA332" s="73"/>
      <c r="AB332" s="74"/>
      <c r="AC332" s="186"/>
      <c r="AD332" s="169"/>
      <c r="AE332" s="191"/>
      <c r="AF332" s="138"/>
      <c r="AG332" s="186"/>
      <c r="AH332" s="203"/>
      <c r="AI332" s="169"/>
      <c r="AJ332" s="211"/>
      <c r="AK332" s="212"/>
      <c r="AL332" s="172"/>
      <c r="AM332" s="196"/>
      <c r="AN332" s="179"/>
      <c r="AO332" s="206"/>
      <c r="AP332" s="74"/>
      <c r="AQ332" s="178"/>
      <c r="AR332" s="178"/>
      <c r="AS332" s="74"/>
      <c r="AT332" s="178"/>
      <c r="AU332" s="178"/>
      <c r="AV332" s="74"/>
      <c r="AW332" s="298"/>
    </row>
    <row r="333" spans="1:49" ht="14.25" customHeight="1" x14ac:dyDescent="0.2">
      <c r="A333" s="236"/>
      <c r="B333" s="234">
        <f t="shared" si="102"/>
        <v>17</v>
      </c>
      <c r="C333" s="154">
        <f>D332</f>
        <v>43215</v>
      </c>
      <c r="D333" s="239"/>
      <c r="E333" s="157" t="str">
        <f t="shared" si="105"/>
        <v>Matin</v>
      </c>
      <c r="F333" s="76"/>
      <c r="G333" s="73"/>
      <c r="H333" s="74"/>
      <c r="I333" s="73"/>
      <c r="J333" s="74"/>
      <c r="K333" s="73"/>
      <c r="L333" s="74"/>
      <c r="M333" s="73"/>
      <c r="N333" s="74"/>
      <c r="O333" s="308" t="str">
        <f t="shared" si="103"/>
        <v/>
      </c>
      <c r="P333" s="306" t="str">
        <f t="shared" si="104"/>
        <v/>
      </c>
      <c r="Q333" s="73"/>
      <c r="R333" s="293"/>
      <c r="S333" s="75"/>
      <c r="T333" s="223"/>
      <c r="U333" s="145"/>
      <c r="V333" s="146"/>
      <c r="W333" s="146"/>
      <c r="X333" s="74"/>
      <c r="Y333" s="131"/>
      <c r="Z333" s="74"/>
      <c r="AA333" s="73"/>
      <c r="AB333" s="74"/>
      <c r="AC333" s="186"/>
      <c r="AD333" s="169"/>
      <c r="AE333" s="191"/>
      <c r="AF333" s="138"/>
      <c r="AG333" s="186"/>
      <c r="AH333" s="203"/>
      <c r="AI333" s="169"/>
      <c r="AJ333" s="211"/>
      <c r="AK333" s="212"/>
      <c r="AL333" s="172"/>
      <c r="AM333" s="196"/>
      <c r="AN333" s="179"/>
      <c r="AO333" s="206"/>
      <c r="AP333" s="74"/>
      <c r="AQ333" s="178"/>
      <c r="AR333" s="178"/>
      <c r="AS333" s="74"/>
      <c r="AT333" s="178"/>
      <c r="AU333" s="178"/>
      <c r="AV333" s="74"/>
      <c r="AW333" s="298"/>
    </row>
    <row r="334" spans="1:49" ht="14.25" customHeight="1" x14ac:dyDescent="0.2">
      <c r="A334" s="236"/>
      <c r="B334" s="234">
        <f t="shared" si="102"/>
        <v>17</v>
      </c>
      <c r="C334" s="154">
        <f>D332</f>
        <v>43215</v>
      </c>
      <c r="D334" s="240"/>
      <c r="E334" s="157" t="str">
        <f t="shared" si="105"/>
        <v>Après-midi</v>
      </c>
      <c r="F334" s="76"/>
      <c r="G334" s="73"/>
      <c r="H334" s="74"/>
      <c r="I334" s="73"/>
      <c r="J334" s="74"/>
      <c r="K334" s="73"/>
      <c r="L334" s="74"/>
      <c r="M334" s="73"/>
      <c r="N334" s="74"/>
      <c r="O334" s="308" t="str">
        <f t="shared" si="103"/>
        <v/>
      </c>
      <c r="P334" s="306" t="str">
        <f t="shared" si="104"/>
        <v/>
      </c>
      <c r="Q334" s="73"/>
      <c r="R334" s="293"/>
      <c r="S334" s="75"/>
      <c r="T334" s="223"/>
      <c r="U334" s="145"/>
      <c r="V334" s="146"/>
      <c r="W334" s="146"/>
      <c r="X334" s="74"/>
      <c r="Y334" s="131"/>
      <c r="Z334" s="74"/>
      <c r="AA334" s="73"/>
      <c r="AB334" s="74"/>
      <c r="AC334" s="186"/>
      <c r="AD334" s="169"/>
      <c r="AE334" s="191"/>
      <c r="AF334" s="138"/>
      <c r="AG334" s="186"/>
      <c r="AH334" s="203"/>
      <c r="AI334" s="169"/>
      <c r="AJ334" s="211"/>
      <c r="AK334" s="212"/>
      <c r="AL334" s="172"/>
      <c r="AM334" s="196"/>
      <c r="AN334" s="179"/>
      <c r="AO334" s="206"/>
      <c r="AP334" s="74"/>
      <c r="AQ334" s="178"/>
      <c r="AR334" s="178"/>
      <c r="AS334" s="74"/>
      <c r="AT334" s="178"/>
      <c r="AU334" s="178"/>
      <c r="AV334" s="74"/>
      <c r="AW334" s="298"/>
    </row>
    <row r="335" spans="1:49" ht="14.25" customHeight="1" x14ac:dyDescent="0.2">
      <c r="A335" s="236"/>
      <c r="B335" s="234">
        <f t="shared" si="102"/>
        <v>17</v>
      </c>
      <c r="C335" s="154">
        <f>D335</f>
        <v>43216</v>
      </c>
      <c r="D335" s="241">
        <f>D332+1</f>
        <v>43216</v>
      </c>
      <c r="E335" s="157" t="str">
        <f t="shared" si="105"/>
        <v>Nuit</v>
      </c>
      <c r="F335" s="76"/>
      <c r="G335" s="73"/>
      <c r="H335" s="74"/>
      <c r="I335" s="73"/>
      <c r="J335" s="74"/>
      <c r="K335" s="73"/>
      <c r="L335" s="74"/>
      <c r="M335" s="73"/>
      <c r="N335" s="74"/>
      <c r="O335" s="308" t="str">
        <f t="shared" si="103"/>
        <v/>
      </c>
      <c r="P335" s="306" t="str">
        <f t="shared" si="104"/>
        <v/>
      </c>
      <c r="Q335" s="73"/>
      <c r="R335" s="293"/>
      <c r="S335" s="75"/>
      <c r="T335" s="223"/>
      <c r="U335" s="145"/>
      <c r="V335" s="146"/>
      <c r="W335" s="146"/>
      <c r="X335" s="74"/>
      <c r="Y335" s="131"/>
      <c r="Z335" s="74"/>
      <c r="AA335" s="73"/>
      <c r="AB335" s="74"/>
      <c r="AC335" s="186"/>
      <c r="AD335" s="169"/>
      <c r="AE335" s="191"/>
      <c r="AF335" s="138"/>
      <c r="AG335" s="186"/>
      <c r="AH335" s="203"/>
      <c r="AI335" s="169"/>
      <c r="AJ335" s="211"/>
      <c r="AK335" s="212"/>
      <c r="AL335" s="172"/>
      <c r="AM335" s="196"/>
      <c r="AN335" s="179"/>
      <c r="AO335" s="206"/>
      <c r="AP335" s="74"/>
      <c r="AQ335" s="178"/>
      <c r="AR335" s="178"/>
      <c r="AS335" s="74"/>
      <c r="AT335" s="178"/>
      <c r="AU335" s="178"/>
      <c r="AV335" s="74"/>
      <c r="AW335" s="298"/>
    </row>
    <row r="336" spans="1:49" ht="14.25" customHeight="1" x14ac:dyDescent="0.2">
      <c r="A336" s="236"/>
      <c r="B336" s="234">
        <f t="shared" si="102"/>
        <v>17</v>
      </c>
      <c r="C336" s="154">
        <f>D335</f>
        <v>43216</v>
      </c>
      <c r="D336" s="239"/>
      <c r="E336" s="157" t="str">
        <f t="shared" si="105"/>
        <v>Matin</v>
      </c>
      <c r="F336" s="76"/>
      <c r="G336" s="73"/>
      <c r="H336" s="74"/>
      <c r="I336" s="73"/>
      <c r="J336" s="74"/>
      <c r="K336" s="73"/>
      <c r="L336" s="74"/>
      <c r="M336" s="73"/>
      <c r="N336" s="74"/>
      <c r="O336" s="308" t="str">
        <f t="shared" si="103"/>
        <v/>
      </c>
      <c r="P336" s="306" t="str">
        <f t="shared" si="104"/>
        <v/>
      </c>
      <c r="Q336" s="73"/>
      <c r="R336" s="293"/>
      <c r="S336" s="75"/>
      <c r="T336" s="223"/>
      <c r="U336" s="145"/>
      <c r="V336" s="146"/>
      <c r="W336" s="146"/>
      <c r="X336" s="74"/>
      <c r="Y336" s="131"/>
      <c r="Z336" s="74"/>
      <c r="AA336" s="73"/>
      <c r="AB336" s="74"/>
      <c r="AC336" s="186"/>
      <c r="AD336" s="169"/>
      <c r="AE336" s="191"/>
      <c r="AF336" s="138"/>
      <c r="AG336" s="186"/>
      <c r="AH336" s="203"/>
      <c r="AI336" s="169"/>
      <c r="AJ336" s="211"/>
      <c r="AK336" s="212"/>
      <c r="AL336" s="172"/>
      <c r="AM336" s="196"/>
      <c r="AN336" s="179"/>
      <c r="AO336" s="206"/>
      <c r="AP336" s="74"/>
      <c r="AQ336" s="178"/>
      <c r="AR336" s="178"/>
      <c r="AS336" s="74"/>
      <c r="AT336" s="178"/>
      <c r="AU336" s="178"/>
      <c r="AV336" s="74"/>
      <c r="AW336" s="298"/>
    </row>
    <row r="337" spans="1:49" ht="14.25" customHeight="1" x14ac:dyDescent="0.2">
      <c r="A337" s="236"/>
      <c r="B337" s="234">
        <f t="shared" si="102"/>
        <v>17</v>
      </c>
      <c r="C337" s="154">
        <f>D335</f>
        <v>43216</v>
      </c>
      <c r="D337" s="240"/>
      <c r="E337" s="157" t="str">
        <f t="shared" si="105"/>
        <v>Après-midi</v>
      </c>
      <c r="F337" s="76"/>
      <c r="G337" s="73"/>
      <c r="H337" s="74"/>
      <c r="I337" s="73"/>
      <c r="J337" s="74"/>
      <c r="K337" s="73"/>
      <c r="L337" s="74"/>
      <c r="M337" s="73"/>
      <c r="N337" s="74"/>
      <c r="O337" s="308" t="str">
        <f t="shared" si="103"/>
        <v/>
      </c>
      <c r="P337" s="306" t="str">
        <f t="shared" si="104"/>
        <v/>
      </c>
      <c r="Q337" s="73"/>
      <c r="R337" s="293"/>
      <c r="S337" s="75"/>
      <c r="T337" s="223"/>
      <c r="U337" s="145"/>
      <c r="V337" s="146"/>
      <c r="W337" s="146"/>
      <c r="X337" s="74"/>
      <c r="Y337" s="131"/>
      <c r="Z337" s="74"/>
      <c r="AA337" s="73"/>
      <c r="AB337" s="74"/>
      <c r="AC337" s="186"/>
      <c r="AD337" s="169"/>
      <c r="AE337" s="191"/>
      <c r="AF337" s="138"/>
      <c r="AG337" s="186"/>
      <c r="AH337" s="203"/>
      <c r="AI337" s="169"/>
      <c r="AJ337" s="220"/>
      <c r="AK337" s="212"/>
      <c r="AL337" s="172"/>
      <c r="AM337" s="196"/>
      <c r="AN337" s="179"/>
      <c r="AO337" s="206"/>
      <c r="AP337" s="74"/>
      <c r="AQ337" s="178"/>
      <c r="AR337" s="178"/>
      <c r="AS337" s="74"/>
      <c r="AT337" s="178"/>
      <c r="AU337" s="178"/>
      <c r="AV337" s="74"/>
      <c r="AW337" s="298"/>
    </row>
    <row r="338" spans="1:49" ht="14.25" customHeight="1" x14ac:dyDescent="0.2">
      <c r="A338" s="236"/>
      <c r="B338" s="234">
        <f t="shared" si="102"/>
        <v>17</v>
      </c>
      <c r="C338" s="154">
        <f>D338</f>
        <v>43217</v>
      </c>
      <c r="D338" s="241">
        <f>D335+1</f>
        <v>43217</v>
      </c>
      <c r="E338" s="157" t="str">
        <f t="shared" si="105"/>
        <v>Nuit</v>
      </c>
      <c r="F338" s="76"/>
      <c r="G338" s="73"/>
      <c r="H338" s="74"/>
      <c r="I338" s="73"/>
      <c r="J338" s="74"/>
      <c r="K338" s="73"/>
      <c r="L338" s="74"/>
      <c r="M338" s="73"/>
      <c r="N338" s="74"/>
      <c r="O338" s="308" t="str">
        <f t="shared" si="103"/>
        <v/>
      </c>
      <c r="P338" s="306" t="str">
        <f t="shared" si="104"/>
        <v/>
      </c>
      <c r="Q338" s="73"/>
      <c r="R338" s="293"/>
      <c r="S338" s="75"/>
      <c r="T338" s="223"/>
      <c r="U338" s="145"/>
      <c r="V338" s="146"/>
      <c r="W338" s="146"/>
      <c r="X338" s="74"/>
      <c r="Y338" s="131"/>
      <c r="Z338" s="74"/>
      <c r="AA338" s="73"/>
      <c r="AB338" s="74"/>
      <c r="AC338" s="186"/>
      <c r="AD338" s="169"/>
      <c r="AE338" s="191"/>
      <c r="AF338" s="138"/>
      <c r="AG338" s="186"/>
      <c r="AH338" s="203"/>
      <c r="AI338" s="169"/>
      <c r="AJ338" s="211"/>
      <c r="AK338" s="219"/>
      <c r="AL338" s="172"/>
      <c r="AM338" s="196"/>
      <c r="AN338" s="179"/>
      <c r="AO338" s="206"/>
      <c r="AP338" s="74"/>
      <c r="AQ338" s="178"/>
      <c r="AR338" s="178"/>
      <c r="AS338" s="74"/>
      <c r="AT338" s="178"/>
      <c r="AU338" s="178"/>
      <c r="AV338" s="74"/>
      <c r="AW338" s="298"/>
    </row>
    <row r="339" spans="1:49" ht="14.25" customHeight="1" x14ac:dyDescent="0.2">
      <c r="A339" s="236"/>
      <c r="B339" s="234">
        <f t="shared" si="102"/>
        <v>17</v>
      </c>
      <c r="C339" s="154">
        <f>D338</f>
        <v>43217</v>
      </c>
      <c r="D339" s="239"/>
      <c r="E339" s="157" t="str">
        <f t="shared" si="105"/>
        <v>Matin</v>
      </c>
      <c r="F339" s="76"/>
      <c r="G339" s="73"/>
      <c r="H339" s="74"/>
      <c r="I339" s="73"/>
      <c r="J339" s="74"/>
      <c r="K339" s="73"/>
      <c r="L339" s="74"/>
      <c r="M339" s="73"/>
      <c r="N339" s="74"/>
      <c r="O339" s="308" t="str">
        <f t="shared" si="103"/>
        <v/>
      </c>
      <c r="P339" s="306" t="str">
        <f t="shared" si="104"/>
        <v/>
      </c>
      <c r="Q339" s="73"/>
      <c r="R339" s="294"/>
      <c r="S339" s="88"/>
      <c r="T339" s="224"/>
      <c r="U339" s="147"/>
      <c r="V339" s="148"/>
      <c r="W339" s="148"/>
      <c r="X339" s="128"/>
      <c r="Y339" s="132"/>
      <c r="Z339" s="128"/>
      <c r="AA339" s="126"/>
      <c r="AB339" s="128"/>
      <c r="AC339" s="186"/>
      <c r="AD339" s="169"/>
      <c r="AE339" s="191"/>
      <c r="AF339" s="138"/>
      <c r="AG339" s="186"/>
      <c r="AH339" s="203"/>
      <c r="AI339" s="169"/>
      <c r="AJ339" s="220"/>
      <c r="AK339" s="219"/>
      <c r="AL339" s="172"/>
      <c r="AM339" s="196"/>
      <c r="AN339" s="179"/>
      <c r="AO339" s="206"/>
      <c r="AP339" s="74"/>
      <c r="AQ339" s="178"/>
      <c r="AR339" s="178"/>
      <c r="AS339" s="74"/>
      <c r="AT339" s="178"/>
      <c r="AU339" s="178"/>
      <c r="AV339" s="74"/>
      <c r="AW339" s="298"/>
    </row>
    <row r="340" spans="1:49" ht="14.25" customHeight="1" x14ac:dyDescent="0.2">
      <c r="A340" s="236"/>
      <c r="B340" s="234">
        <f t="shared" si="102"/>
        <v>17</v>
      </c>
      <c r="C340" s="154">
        <f>D338</f>
        <v>43217</v>
      </c>
      <c r="D340" s="240"/>
      <c r="E340" s="157" t="str">
        <f t="shared" si="105"/>
        <v>Après-midi</v>
      </c>
      <c r="F340" s="76"/>
      <c r="G340" s="73"/>
      <c r="H340" s="74"/>
      <c r="I340" s="73"/>
      <c r="J340" s="74"/>
      <c r="K340" s="73"/>
      <c r="L340" s="74"/>
      <c r="M340" s="73"/>
      <c r="N340" s="74"/>
      <c r="O340" s="308" t="str">
        <f t="shared" si="103"/>
        <v/>
      </c>
      <c r="P340" s="306" t="str">
        <f t="shared" si="104"/>
        <v/>
      </c>
      <c r="Q340" s="73"/>
      <c r="R340" s="293"/>
      <c r="S340" s="75"/>
      <c r="T340" s="223"/>
      <c r="U340" s="145"/>
      <c r="V340" s="146"/>
      <c r="W340" s="146"/>
      <c r="X340" s="74"/>
      <c r="Y340" s="131"/>
      <c r="Z340" s="74"/>
      <c r="AA340" s="73"/>
      <c r="AB340" s="74"/>
      <c r="AC340" s="186"/>
      <c r="AD340" s="169"/>
      <c r="AE340" s="191"/>
      <c r="AF340" s="138"/>
      <c r="AG340" s="186"/>
      <c r="AH340" s="203"/>
      <c r="AI340" s="169"/>
      <c r="AJ340" s="211"/>
      <c r="AK340" s="212"/>
      <c r="AL340" s="172"/>
      <c r="AM340" s="196"/>
      <c r="AN340" s="179"/>
      <c r="AO340" s="206"/>
      <c r="AP340" s="74"/>
      <c r="AQ340" s="178"/>
      <c r="AR340" s="178"/>
      <c r="AS340" s="74"/>
      <c r="AT340" s="178"/>
      <c r="AU340" s="178"/>
      <c r="AV340" s="74"/>
      <c r="AW340" s="298"/>
    </row>
    <row r="341" spans="1:49" ht="14.25" customHeight="1" x14ac:dyDescent="0.2">
      <c r="A341" s="236"/>
      <c r="B341" s="234">
        <f t="shared" si="102"/>
        <v>17</v>
      </c>
      <c r="C341" s="154">
        <f>D341</f>
        <v>43218</v>
      </c>
      <c r="D341" s="241">
        <f>D338+1</f>
        <v>43218</v>
      </c>
      <c r="E341" s="157" t="str">
        <f t="shared" si="105"/>
        <v>Nuit</v>
      </c>
      <c r="F341" s="76"/>
      <c r="G341" s="73"/>
      <c r="H341" s="74"/>
      <c r="I341" s="73"/>
      <c r="J341" s="74"/>
      <c r="K341" s="73"/>
      <c r="L341" s="74"/>
      <c r="M341" s="73"/>
      <c r="N341" s="74"/>
      <c r="O341" s="308" t="str">
        <f t="shared" si="103"/>
        <v/>
      </c>
      <c r="P341" s="306" t="str">
        <f t="shared" si="104"/>
        <v/>
      </c>
      <c r="Q341" s="73"/>
      <c r="R341" s="293"/>
      <c r="S341" s="75"/>
      <c r="T341" s="223"/>
      <c r="U341" s="145"/>
      <c r="V341" s="146"/>
      <c r="W341" s="146"/>
      <c r="X341" s="74"/>
      <c r="Y341" s="131"/>
      <c r="Z341" s="74"/>
      <c r="AA341" s="73"/>
      <c r="AB341" s="74"/>
      <c r="AC341" s="186"/>
      <c r="AD341" s="169"/>
      <c r="AE341" s="191"/>
      <c r="AF341" s="138"/>
      <c r="AG341" s="186"/>
      <c r="AH341" s="203"/>
      <c r="AI341" s="169"/>
      <c r="AJ341" s="211"/>
      <c r="AK341" s="212"/>
      <c r="AL341" s="172"/>
      <c r="AM341" s="196"/>
      <c r="AN341" s="179"/>
      <c r="AO341" s="206"/>
      <c r="AP341" s="74"/>
      <c r="AQ341" s="178"/>
      <c r="AR341" s="178"/>
      <c r="AS341" s="74"/>
      <c r="AT341" s="178"/>
      <c r="AU341" s="178"/>
      <c r="AV341" s="74"/>
      <c r="AW341" s="298"/>
    </row>
    <row r="342" spans="1:49" ht="14.25" customHeight="1" x14ac:dyDescent="0.2">
      <c r="A342" s="236"/>
      <c r="B342" s="234">
        <f t="shared" si="102"/>
        <v>17</v>
      </c>
      <c r="C342" s="154">
        <f>D341</f>
        <v>43218</v>
      </c>
      <c r="D342" s="239"/>
      <c r="E342" s="157" t="str">
        <f t="shared" si="105"/>
        <v>Matin</v>
      </c>
      <c r="F342" s="72"/>
      <c r="G342" s="84"/>
      <c r="H342" s="85"/>
      <c r="I342" s="84"/>
      <c r="J342" s="85"/>
      <c r="K342" s="84"/>
      <c r="L342" s="85"/>
      <c r="M342" s="84"/>
      <c r="N342" s="85"/>
      <c r="O342" s="308" t="str">
        <f t="shared" si="103"/>
        <v/>
      </c>
      <c r="P342" s="306" t="str">
        <f t="shared" si="104"/>
        <v/>
      </c>
      <c r="Q342" s="73"/>
      <c r="R342" s="293"/>
      <c r="S342" s="75"/>
      <c r="T342" s="223"/>
      <c r="U342" s="145"/>
      <c r="V342" s="146"/>
      <c r="W342" s="146"/>
      <c r="X342" s="74"/>
      <c r="Y342" s="131"/>
      <c r="Z342" s="74"/>
      <c r="AA342" s="73"/>
      <c r="AB342" s="74"/>
      <c r="AC342" s="186"/>
      <c r="AD342" s="169"/>
      <c r="AE342" s="191"/>
      <c r="AF342" s="138"/>
      <c r="AG342" s="186"/>
      <c r="AH342" s="203"/>
      <c r="AI342" s="169"/>
      <c r="AJ342" s="211"/>
      <c r="AK342" s="212"/>
      <c r="AL342" s="172"/>
      <c r="AM342" s="196"/>
      <c r="AN342" s="179"/>
      <c r="AO342" s="206"/>
      <c r="AP342" s="74"/>
      <c r="AQ342" s="178"/>
      <c r="AR342" s="178"/>
      <c r="AS342" s="74"/>
      <c r="AT342" s="178"/>
      <c r="AU342" s="178"/>
      <c r="AV342" s="74"/>
      <c r="AW342" s="298"/>
    </row>
    <row r="343" spans="1:49" ht="14.25" customHeight="1" thickBot="1" x14ac:dyDescent="0.25">
      <c r="A343" s="237"/>
      <c r="B343" s="234">
        <f t="shared" si="102"/>
        <v>17</v>
      </c>
      <c r="C343" s="154">
        <f>D341</f>
        <v>43218</v>
      </c>
      <c r="D343" s="242"/>
      <c r="E343" s="158" t="str">
        <f t="shared" si="105"/>
        <v>Après-midi</v>
      </c>
      <c r="F343" s="78"/>
      <c r="G343" s="79"/>
      <c r="H343" s="80"/>
      <c r="I343" s="79"/>
      <c r="J343" s="80"/>
      <c r="K343" s="79"/>
      <c r="L343" s="80"/>
      <c r="M343" s="79"/>
      <c r="N343" s="80"/>
      <c r="O343" s="309" t="str">
        <f t="shared" si="103"/>
        <v/>
      </c>
      <c r="P343" s="310" t="str">
        <f t="shared" si="104"/>
        <v/>
      </c>
      <c r="Q343" s="79"/>
      <c r="R343" s="295"/>
      <c r="S343" s="81"/>
      <c r="T343" s="225"/>
      <c r="U343" s="149"/>
      <c r="V343" s="150"/>
      <c r="W343" s="150"/>
      <c r="X343" s="80"/>
      <c r="Y343" s="133"/>
      <c r="Z343" s="80"/>
      <c r="AA343" s="79"/>
      <c r="AB343" s="80"/>
      <c r="AC343" s="187"/>
      <c r="AD343" s="170"/>
      <c r="AE343" s="192"/>
      <c r="AF343" s="139"/>
      <c r="AG343" s="187"/>
      <c r="AH343" s="204"/>
      <c r="AI343" s="170"/>
      <c r="AJ343" s="213"/>
      <c r="AK343" s="214"/>
      <c r="AL343" s="173"/>
      <c r="AM343" s="197"/>
      <c r="AN343" s="198"/>
      <c r="AO343" s="207"/>
      <c r="AP343" s="80"/>
      <c r="AQ343" s="180"/>
      <c r="AR343" s="180"/>
      <c r="AS343" s="80"/>
      <c r="AT343" s="180"/>
      <c r="AU343" s="180"/>
      <c r="AV343" s="80"/>
      <c r="AW343" s="299"/>
    </row>
    <row r="344" spans="1:49" ht="14.25" customHeight="1" thickBot="1" x14ac:dyDescent="0.25">
      <c r="A344" s="144"/>
      <c r="B344" s="144"/>
      <c r="F344" s="119" t="s">
        <v>103</v>
      </c>
      <c r="G344" s="111">
        <f t="shared" ref="G344:N344" si="106">SUM(G326:G343)</f>
        <v>0</v>
      </c>
      <c r="H344" s="112">
        <f t="shared" si="106"/>
        <v>0</v>
      </c>
      <c r="I344" s="111">
        <f t="shared" si="106"/>
        <v>0</v>
      </c>
      <c r="J344" s="112">
        <f t="shared" si="106"/>
        <v>0</v>
      </c>
      <c r="K344" s="111">
        <f t="shared" si="106"/>
        <v>0</v>
      </c>
      <c r="L344" s="112">
        <f t="shared" si="106"/>
        <v>0</v>
      </c>
      <c r="M344" s="111">
        <f t="shared" si="106"/>
        <v>0</v>
      </c>
      <c r="N344" s="112">
        <f t="shared" si="106"/>
        <v>0</v>
      </c>
      <c r="O344" s="176">
        <f>SUM(G344,I344,K344,M344)</f>
        <v>0</v>
      </c>
      <c r="P344" s="314">
        <f>SUM(H344,J344,L344,N344)</f>
        <v>0</v>
      </c>
      <c r="Q344" s="111">
        <f t="shared" ref="Q344:R344" si="107">SUM(Q326:Q343)</f>
        <v>0</v>
      </c>
      <c r="R344" s="112">
        <f t="shared" si="107"/>
        <v>0</v>
      </c>
      <c r="S344" s="112">
        <f>SUM(S326:S343)</f>
        <v>0</v>
      </c>
      <c r="T344" s="221"/>
      <c r="W344" s="121" t="s">
        <v>104</v>
      </c>
      <c r="X344" s="152">
        <f>IFERROR(AVERAGE(X326:X343),0)</f>
        <v>0</v>
      </c>
      <c r="Y344" s="123" t="str">
        <f>IFERROR(AVERAGE(Y326:Y343),"-")</f>
        <v>-</v>
      </c>
      <c r="Z344" s="122"/>
      <c r="AA344" s="121">
        <f>IFERROR(AVERAGE(AA326:AA343),0)</f>
        <v>0</v>
      </c>
      <c r="AB344" s="122"/>
      <c r="AC344" s="188" t="str">
        <f>IFERROR(AVERAGE(AC326:AC343),"-")</f>
        <v>-</v>
      </c>
      <c r="AD344" s="112"/>
      <c r="AE344" s="193" t="str">
        <f>IFERROR(AVERAGE(AE326:AE343),"-")</f>
        <v>-</v>
      </c>
      <c r="AF344" s="121"/>
      <c r="AG344" s="188" t="str">
        <f>IFERROR(AVERAGE(AG326:AG343),"-")</f>
        <v>-</v>
      </c>
      <c r="AH344" s="201">
        <f t="shared" ref="AH344" si="108">IFERROR(AVERAGE(AH326:AH343),0)</f>
        <v>0</v>
      </c>
      <c r="AI344" s="112"/>
      <c r="AJ344" s="210" t="str">
        <f>IFERROR(AVERAGE(AJ326:AJ343),"-")</f>
        <v>-</v>
      </c>
      <c r="AK344" s="215" t="str">
        <f>IFERROR(AVERAGE(AK326:AK343),"-")</f>
        <v>-</v>
      </c>
      <c r="AL344" s="174"/>
      <c r="AM344" s="181"/>
      <c r="AN344" s="181"/>
      <c r="AO344" s="181"/>
      <c r="AP344" s="110"/>
      <c r="AQ344" s="181"/>
      <c r="AR344" s="181"/>
      <c r="AS344" s="110"/>
      <c r="AT344" s="181"/>
      <c r="AU344" s="181"/>
      <c r="AV344" s="110"/>
      <c r="AW344" s="110"/>
    </row>
    <row r="345" spans="1:49" ht="14.25" customHeight="1" thickBot="1" x14ac:dyDescent="0.25">
      <c r="B345" s="234">
        <f t="shared" ref="B345:B363" si="109">WEEKNUM(C345)</f>
        <v>0</v>
      </c>
      <c r="O345" s="315"/>
      <c r="P345" s="315"/>
      <c r="T345" s="222"/>
      <c r="AJ345" s="216"/>
      <c r="AK345" s="216"/>
    </row>
    <row r="346" spans="1:49" ht="14.25" customHeight="1" x14ac:dyDescent="0.2">
      <c r="A346" s="235">
        <f>A326+1</f>
        <v>18</v>
      </c>
      <c r="B346" s="234">
        <f t="shared" si="109"/>
        <v>18</v>
      </c>
      <c r="C346" s="154">
        <f>D346</f>
        <v>43220</v>
      </c>
      <c r="D346" s="238">
        <f>D341+2</f>
        <v>43220</v>
      </c>
      <c r="E346" s="151" t="s">
        <v>17</v>
      </c>
      <c r="F346" s="68"/>
      <c r="G346" s="69"/>
      <c r="H346" s="70"/>
      <c r="I346" s="69"/>
      <c r="J346" s="70"/>
      <c r="K346" s="69"/>
      <c r="L346" s="70"/>
      <c r="M346" s="69"/>
      <c r="N346" s="70"/>
      <c r="O346" s="303" t="str">
        <f>IF(G346+I346+K346+M346=0,"",G346+I346+K346+M346)</f>
        <v/>
      </c>
      <c r="P346" s="304" t="str">
        <f>IF(H346+J346+L346+N346=0,"",H346+J346+L346+N346)</f>
        <v/>
      </c>
      <c r="Q346" s="69"/>
      <c r="R346" s="292"/>
      <c r="S346" s="71"/>
      <c r="T346" s="226"/>
      <c r="U346" s="300"/>
      <c r="V346" s="301"/>
      <c r="W346" s="301"/>
      <c r="X346" s="70"/>
      <c r="Y346" s="130"/>
      <c r="Z346" s="70"/>
      <c r="AA346" s="69"/>
      <c r="AB346" s="70"/>
      <c r="AC346" s="190"/>
      <c r="AD346" s="171"/>
      <c r="AE346" s="194"/>
      <c r="AF346" s="141"/>
      <c r="AG346" s="190"/>
      <c r="AH346" s="205"/>
      <c r="AI346" s="171"/>
      <c r="AJ346" s="217"/>
      <c r="AK346" s="218"/>
      <c r="AL346" s="175"/>
      <c r="AM346" s="199"/>
      <c r="AN346" s="200"/>
      <c r="AO346" s="208"/>
      <c r="AP346" s="70"/>
      <c r="AQ346" s="183"/>
      <c r="AR346" s="183"/>
      <c r="AS346" s="70"/>
      <c r="AT346" s="183"/>
      <c r="AU346" s="183"/>
      <c r="AV346" s="70"/>
      <c r="AW346" s="302"/>
    </row>
    <row r="347" spans="1:49" ht="14.25" customHeight="1" x14ac:dyDescent="0.2">
      <c r="A347" s="236"/>
      <c r="B347" s="234">
        <f t="shared" si="109"/>
        <v>18</v>
      </c>
      <c r="C347" s="154">
        <f>D346</f>
        <v>43220</v>
      </c>
      <c r="D347" s="239"/>
      <c r="E347" s="156" t="s">
        <v>16</v>
      </c>
      <c r="F347" s="72"/>
      <c r="G347" s="84"/>
      <c r="H347" s="85"/>
      <c r="I347" s="84"/>
      <c r="J347" s="85"/>
      <c r="K347" s="84"/>
      <c r="L347" s="85"/>
      <c r="M347" s="84"/>
      <c r="N347" s="85"/>
      <c r="O347" s="305"/>
      <c r="P347" s="306"/>
      <c r="Q347" s="73"/>
      <c r="R347" s="293"/>
      <c r="S347" s="75"/>
      <c r="T347" s="223"/>
      <c r="U347" s="145"/>
      <c r="V347" s="146"/>
      <c r="W347" s="146"/>
      <c r="X347" s="74"/>
      <c r="Y347" s="131"/>
      <c r="Z347" s="74"/>
      <c r="AA347" s="73"/>
      <c r="AB347" s="74"/>
      <c r="AC347" s="186"/>
      <c r="AD347" s="169"/>
      <c r="AE347" s="191"/>
      <c r="AF347" s="138"/>
      <c r="AG347" s="186"/>
      <c r="AH347" s="203"/>
      <c r="AI347" s="169"/>
      <c r="AJ347" s="211"/>
      <c r="AK347" s="212"/>
      <c r="AL347" s="172"/>
      <c r="AM347" s="196"/>
      <c r="AN347" s="179"/>
      <c r="AO347" s="206"/>
      <c r="AP347" s="74"/>
      <c r="AQ347" s="178"/>
      <c r="AR347" s="178"/>
      <c r="AS347" s="74"/>
      <c r="AT347" s="178"/>
      <c r="AU347" s="178"/>
      <c r="AV347" s="74"/>
      <c r="AW347" s="298"/>
    </row>
    <row r="348" spans="1:49" ht="14.25" customHeight="1" x14ac:dyDescent="0.2">
      <c r="A348" s="236"/>
      <c r="B348" s="234">
        <f t="shared" si="109"/>
        <v>18</v>
      </c>
      <c r="C348" s="154">
        <f>D346</f>
        <v>43220</v>
      </c>
      <c r="D348" s="240"/>
      <c r="E348" s="156" t="s">
        <v>18</v>
      </c>
      <c r="F348" s="76"/>
      <c r="G348" s="73"/>
      <c r="H348" s="74"/>
      <c r="I348" s="73"/>
      <c r="J348" s="74"/>
      <c r="K348" s="73"/>
      <c r="L348" s="74"/>
      <c r="M348" s="73"/>
      <c r="N348" s="74"/>
      <c r="O348" s="307" t="str">
        <f t="shared" ref="O348:O363" si="110">IF(G348+I348+K348+M348=0,"",G348+I348+K348+M348)</f>
        <v/>
      </c>
      <c r="P348" s="306" t="str">
        <f t="shared" ref="P348:P363" si="111">IF(H348+J348+L348+N348=0,"",H348+J348+L348+N348)</f>
        <v/>
      </c>
      <c r="Q348" s="73"/>
      <c r="R348" s="293"/>
      <c r="S348" s="75"/>
      <c r="T348" s="223"/>
      <c r="U348" s="145"/>
      <c r="V348" s="146"/>
      <c r="W348" s="146"/>
      <c r="X348" s="74"/>
      <c r="Y348" s="131"/>
      <c r="Z348" s="74"/>
      <c r="AA348" s="73"/>
      <c r="AB348" s="74"/>
      <c r="AC348" s="186"/>
      <c r="AD348" s="169"/>
      <c r="AE348" s="191"/>
      <c r="AF348" s="138"/>
      <c r="AG348" s="186"/>
      <c r="AH348" s="203"/>
      <c r="AI348" s="169"/>
      <c r="AJ348" s="211"/>
      <c r="AK348" s="212"/>
      <c r="AL348" s="172"/>
      <c r="AM348" s="196"/>
      <c r="AN348" s="179"/>
      <c r="AO348" s="206"/>
      <c r="AP348" s="74"/>
      <c r="AQ348" s="178"/>
      <c r="AR348" s="178"/>
      <c r="AS348" s="74"/>
      <c r="AT348" s="178"/>
      <c r="AU348" s="178"/>
      <c r="AV348" s="74"/>
      <c r="AW348" s="298"/>
    </row>
    <row r="349" spans="1:49" ht="14.25" customHeight="1" x14ac:dyDescent="0.2">
      <c r="A349" s="236"/>
      <c r="B349" s="234">
        <f t="shared" si="109"/>
        <v>18</v>
      </c>
      <c r="C349" s="154">
        <f>D349</f>
        <v>43221</v>
      </c>
      <c r="D349" s="241">
        <f>D346+1</f>
        <v>43221</v>
      </c>
      <c r="E349" s="157" t="str">
        <f>$E$6</f>
        <v>Nuit</v>
      </c>
      <c r="F349" s="77"/>
      <c r="G349" s="86"/>
      <c r="H349" s="87"/>
      <c r="I349" s="86"/>
      <c r="J349" s="87"/>
      <c r="K349" s="86"/>
      <c r="L349" s="87"/>
      <c r="M349" s="86"/>
      <c r="N349" s="87"/>
      <c r="O349" s="308" t="str">
        <f t="shared" si="110"/>
        <v/>
      </c>
      <c r="P349" s="306" t="str">
        <f t="shared" si="111"/>
        <v/>
      </c>
      <c r="Q349" s="73"/>
      <c r="R349" s="293"/>
      <c r="S349" s="75"/>
      <c r="T349" s="223"/>
      <c r="U349" s="145"/>
      <c r="V349" s="146"/>
      <c r="W349" s="146"/>
      <c r="X349" s="74"/>
      <c r="Y349" s="131"/>
      <c r="Z349" s="74"/>
      <c r="AA349" s="73"/>
      <c r="AB349" s="74"/>
      <c r="AC349" s="186"/>
      <c r="AD349" s="169"/>
      <c r="AE349" s="191"/>
      <c r="AF349" s="138"/>
      <c r="AG349" s="186"/>
      <c r="AH349" s="203"/>
      <c r="AI349" s="169"/>
      <c r="AJ349" s="211"/>
      <c r="AK349" s="212"/>
      <c r="AL349" s="172"/>
      <c r="AM349" s="196"/>
      <c r="AN349" s="179"/>
      <c r="AO349" s="206"/>
      <c r="AP349" s="74"/>
      <c r="AQ349" s="178"/>
      <c r="AR349" s="178"/>
      <c r="AS349" s="74"/>
      <c r="AT349" s="178"/>
      <c r="AU349" s="178"/>
      <c r="AV349" s="74"/>
      <c r="AW349" s="298"/>
    </row>
    <row r="350" spans="1:49" ht="14.25" customHeight="1" x14ac:dyDescent="0.2">
      <c r="A350" s="236"/>
      <c r="B350" s="234">
        <f t="shared" si="109"/>
        <v>18</v>
      </c>
      <c r="C350" s="154">
        <f>D349</f>
        <v>43221</v>
      </c>
      <c r="D350" s="239"/>
      <c r="E350" s="157" t="str">
        <f>$E$7</f>
        <v>Matin</v>
      </c>
      <c r="F350" s="76"/>
      <c r="G350" s="73"/>
      <c r="H350" s="74"/>
      <c r="I350" s="73"/>
      <c r="J350" s="74"/>
      <c r="K350" s="73"/>
      <c r="L350" s="74"/>
      <c r="M350" s="73"/>
      <c r="N350" s="74"/>
      <c r="O350" s="308" t="str">
        <f t="shared" si="110"/>
        <v/>
      </c>
      <c r="P350" s="306" t="str">
        <f t="shared" si="111"/>
        <v/>
      </c>
      <c r="Q350" s="73"/>
      <c r="R350" s="293"/>
      <c r="S350" s="75"/>
      <c r="T350" s="223"/>
      <c r="U350" s="145"/>
      <c r="V350" s="146"/>
      <c r="W350" s="146"/>
      <c r="X350" s="74"/>
      <c r="Y350" s="131"/>
      <c r="Z350" s="74"/>
      <c r="AA350" s="73"/>
      <c r="AB350" s="74"/>
      <c r="AC350" s="186"/>
      <c r="AD350" s="169"/>
      <c r="AE350" s="191"/>
      <c r="AF350" s="138"/>
      <c r="AG350" s="186"/>
      <c r="AH350" s="203"/>
      <c r="AI350" s="169"/>
      <c r="AJ350" s="211"/>
      <c r="AK350" s="212"/>
      <c r="AL350" s="172"/>
      <c r="AM350" s="196"/>
      <c r="AN350" s="179"/>
      <c r="AO350" s="206"/>
      <c r="AP350" s="74"/>
      <c r="AQ350" s="178"/>
      <c r="AR350" s="178"/>
      <c r="AS350" s="74"/>
      <c r="AT350" s="178"/>
      <c r="AU350" s="178"/>
      <c r="AV350" s="74"/>
      <c r="AW350" s="298"/>
    </row>
    <row r="351" spans="1:49" ht="14.25" customHeight="1" x14ac:dyDescent="0.2">
      <c r="A351" s="236"/>
      <c r="B351" s="234">
        <f t="shared" si="109"/>
        <v>18</v>
      </c>
      <c r="C351" s="154">
        <f>D349</f>
        <v>43221</v>
      </c>
      <c r="D351" s="240"/>
      <c r="E351" s="157" t="str">
        <f>$E$8</f>
        <v>Après-midi</v>
      </c>
      <c r="F351" s="76"/>
      <c r="G351" s="73"/>
      <c r="H351" s="74"/>
      <c r="I351" s="73"/>
      <c r="J351" s="74"/>
      <c r="K351" s="73"/>
      <c r="L351" s="74"/>
      <c r="M351" s="73"/>
      <c r="N351" s="74"/>
      <c r="O351" s="308" t="str">
        <f t="shared" si="110"/>
        <v/>
      </c>
      <c r="P351" s="306" t="str">
        <f t="shared" si="111"/>
        <v/>
      </c>
      <c r="Q351" s="73"/>
      <c r="R351" s="293"/>
      <c r="S351" s="75"/>
      <c r="T351" s="223"/>
      <c r="U351" s="145"/>
      <c r="V351" s="146"/>
      <c r="W351" s="146"/>
      <c r="X351" s="74"/>
      <c r="Y351" s="131"/>
      <c r="Z351" s="74"/>
      <c r="AA351" s="73"/>
      <c r="AB351" s="74"/>
      <c r="AC351" s="186"/>
      <c r="AD351" s="169"/>
      <c r="AE351" s="191"/>
      <c r="AF351" s="138"/>
      <c r="AG351" s="186"/>
      <c r="AH351" s="203"/>
      <c r="AI351" s="169"/>
      <c r="AJ351" s="211"/>
      <c r="AK351" s="212"/>
      <c r="AL351" s="172"/>
      <c r="AM351" s="196"/>
      <c r="AN351" s="179"/>
      <c r="AO351" s="206"/>
      <c r="AP351" s="74"/>
      <c r="AQ351" s="178"/>
      <c r="AR351" s="178"/>
      <c r="AS351" s="74"/>
      <c r="AT351" s="178"/>
      <c r="AU351" s="178"/>
      <c r="AV351" s="74"/>
      <c r="AW351" s="298"/>
    </row>
    <row r="352" spans="1:49" ht="14.25" customHeight="1" x14ac:dyDescent="0.2">
      <c r="A352" s="236"/>
      <c r="B352" s="234">
        <f t="shared" si="109"/>
        <v>18</v>
      </c>
      <c r="C352" s="154">
        <f>D352</f>
        <v>43222</v>
      </c>
      <c r="D352" s="241">
        <f>D349+1</f>
        <v>43222</v>
      </c>
      <c r="E352" s="157" t="str">
        <f t="shared" ref="E352:E363" si="112">E349</f>
        <v>Nuit</v>
      </c>
      <c r="F352" s="76"/>
      <c r="G352" s="73"/>
      <c r="H352" s="74"/>
      <c r="I352" s="73"/>
      <c r="J352" s="74"/>
      <c r="K352" s="73"/>
      <c r="L352" s="74"/>
      <c r="M352" s="73"/>
      <c r="N352" s="74"/>
      <c r="O352" s="308" t="str">
        <f t="shared" si="110"/>
        <v/>
      </c>
      <c r="P352" s="306" t="str">
        <f t="shared" si="111"/>
        <v/>
      </c>
      <c r="Q352" s="73"/>
      <c r="R352" s="293"/>
      <c r="S352" s="75"/>
      <c r="T352" s="223"/>
      <c r="U352" s="145"/>
      <c r="V352" s="146"/>
      <c r="W352" s="146"/>
      <c r="X352" s="74"/>
      <c r="Y352" s="131"/>
      <c r="Z352" s="74"/>
      <c r="AA352" s="73"/>
      <c r="AB352" s="74"/>
      <c r="AC352" s="186"/>
      <c r="AD352" s="169"/>
      <c r="AE352" s="191"/>
      <c r="AF352" s="138"/>
      <c r="AG352" s="186"/>
      <c r="AH352" s="203"/>
      <c r="AI352" s="169"/>
      <c r="AJ352" s="211"/>
      <c r="AK352" s="212"/>
      <c r="AL352" s="172"/>
      <c r="AM352" s="196"/>
      <c r="AN352" s="179"/>
      <c r="AO352" s="206"/>
      <c r="AP352" s="74"/>
      <c r="AQ352" s="178"/>
      <c r="AR352" s="178"/>
      <c r="AS352" s="74"/>
      <c r="AT352" s="178"/>
      <c r="AU352" s="178"/>
      <c r="AV352" s="74"/>
      <c r="AW352" s="298"/>
    </row>
    <row r="353" spans="1:49" ht="14.25" customHeight="1" x14ac:dyDescent="0.2">
      <c r="A353" s="236"/>
      <c r="B353" s="234">
        <f t="shared" si="109"/>
        <v>18</v>
      </c>
      <c r="C353" s="154">
        <f>D352</f>
        <v>43222</v>
      </c>
      <c r="D353" s="239"/>
      <c r="E353" s="157" t="str">
        <f t="shared" si="112"/>
        <v>Matin</v>
      </c>
      <c r="F353" s="76"/>
      <c r="G353" s="73"/>
      <c r="H353" s="74"/>
      <c r="I353" s="73"/>
      <c r="J353" s="74"/>
      <c r="K353" s="73"/>
      <c r="L353" s="74"/>
      <c r="M353" s="73"/>
      <c r="N353" s="74"/>
      <c r="O353" s="308" t="str">
        <f t="shared" si="110"/>
        <v/>
      </c>
      <c r="P353" s="306" t="str">
        <f t="shared" si="111"/>
        <v/>
      </c>
      <c r="Q353" s="73"/>
      <c r="R353" s="293"/>
      <c r="S353" s="75"/>
      <c r="T353" s="223"/>
      <c r="U353" s="145"/>
      <c r="V353" s="146"/>
      <c r="W353" s="146"/>
      <c r="X353" s="74"/>
      <c r="Y353" s="131"/>
      <c r="Z353" s="74"/>
      <c r="AA353" s="73"/>
      <c r="AB353" s="74"/>
      <c r="AC353" s="186"/>
      <c r="AD353" s="169"/>
      <c r="AE353" s="191"/>
      <c r="AF353" s="138"/>
      <c r="AG353" s="186"/>
      <c r="AH353" s="203"/>
      <c r="AI353" s="169"/>
      <c r="AJ353" s="211"/>
      <c r="AK353" s="212"/>
      <c r="AL353" s="172"/>
      <c r="AM353" s="196"/>
      <c r="AN353" s="179"/>
      <c r="AO353" s="206"/>
      <c r="AP353" s="74"/>
      <c r="AQ353" s="178"/>
      <c r="AR353" s="178"/>
      <c r="AS353" s="74"/>
      <c r="AT353" s="178"/>
      <c r="AU353" s="178"/>
      <c r="AV353" s="74"/>
      <c r="AW353" s="298"/>
    </row>
    <row r="354" spans="1:49" ht="14.25" customHeight="1" x14ac:dyDescent="0.2">
      <c r="A354" s="236"/>
      <c r="B354" s="234">
        <f t="shared" si="109"/>
        <v>18</v>
      </c>
      <c r="C354" s="154">
        <f>D352</f>
        <v>43222</v>
      </c>
      <c r="D354" s="240"/>
      <c r="E354" s="157" t="str">
        <f t="shared" si="112"/>
        <v>Après-midi</v>
      </c>
      <c r="F354" s="76"/>
      <c r="G354" s="73"/>
      <c r="H354" s="74"/>
      <c r="I354" s="73"/>
      <c r="J354" s="74"/>
      <c r="K354" s="73"/>
      <c r="L354" s="74"/>
      <c r="M354" s="73"/>
      <c r="N354" s="74"/>
      <c r="O354" s="308" t="str">
        <f t="shared" si="110"/>
        <v/>
      </c>
      <c r="P354" s="306" t="str">
        <f t="shared" si="111"/>
        <v/>
      </c>
      <c r="Q354" s="73"/>
      <c r="R354" s="293"/>
      <c r="S354" s="75"/>
      <c r="T354" s="223"/>
      <c r="U354" s="145"/>
      <c r="V354" s="146"/>
      <c r="W354" s="146"/>
      <c r="X354" s="74"/>
      <c r="Y354" s="131"/>
      <c r="Z354" s="74"/>
      <c r="AA354" s="73"/>
      <c r="AB354" s="74"/>
      <c r="AC354" s="186"/>
      <c r="AD354" s="169"/>
      <c r="AE354" s="191"/>
      <c r="AF354" s="138"/>
      <c r="AG354" s="186"/>
      <c r="AH354" s="203"/>
      <c r="AI354" s="169"/>
      <c r="AJ354" s="211"/>
      <c r="AK354" s="212"/>
      <c r="AL354" s="172"/>
      <c r="AM354" s="196"/>
      <c r="AN354" s="179"/>
      <c r="AO354" s="206"/>
      <c r="AP354" s="74"/>
      <c r="AQ354" s="178"/>
      <c r="AR354" s="178"/>
      <c r="AS354" s="74"/>
      <c r="AT354" s="178"/>
      <c r="AU354" s="178"/>
      <c r="AV354" s="74"/>
      <c r="AW354" s="298"/>
    </row>
    <row r="355" spans="1:49" ht="14.25" customHeight="1" x14ac:dyDescent="0.2">
      <c r="A355" s="236"/>
      <c r="B355" s="234">
        <f t="shared" si="109"/>
        <v>18</v>
      </c>
      <c r="C355" s="154">
        <f>D355</f>
        <v>43223</v>
      </c>
      <c r="D355" s="241">
        <f>D352+1</f>
        <v>43223</v>
      </c>
      <c r="E355" s="157" t="str">
        <f t="shared" si="112"/>
        <v>Nuit</v>
      </c>
      <c r="F355" s="76"/>
      <c r="G355" s="73"/>
      <c r="H355" s="74"/>
      <c r="I355" s="73"/>
      <c r="J355" s="74"/>
      <c r="K355" s="73"/>
      <c r="L355" s="74"/>
      <c r="M355" s="73"/>
      <c r="N355" s="74"/>
      <c r="O355" s="308" t="str">
        <f t="shared" si="110"/>
        <v/>
      </c>
      <c r="P355" s="306" t="str">
        <f t="shared" si="111"/>
        <v/>
      </c>
      <c r="Q355" s="73"/>
      <c r="R355" s="293"/>
      <c r="S355" s="75"/>
      <c r="T355" s="223"/>
      <c r="U355" s="145"/>
      <c r="V355" s="146"/>
      <c r="W355" s="146"/>
      <c r="X355" s="74"/>
      <c r="Y355" s="131"/>
      <c r="Z355" s="74"/>
      <c r="AA355" s="73"/>
      <c r="AB355" s="74"/>
      <c r="AC355" s="186"/>
      <c r="AD355" s="169"/>
      <c r="AE355" s="191"/>
      <c r="AF355" s="138"/>
      <c r="AG355" s="186"/>
      <c r="AH355" s="203"/>
      <c r="AI355" s="169"/>
      <c r="AJ355" s="211"/>
      <c r="AK355" s="212"/>
      <c r="AL355" s="172"/>
      <c r="AM355" s="196"/>
      <c r="AN355" s="179"/>
      <c r="AO355" s="206"/>
      <c r="AP355" s="74"/>
      <c r="AQ355" s="178"/>
      <c r="AR355" s="178"/>
      <c r="AS355" s="74"/>
      <c r="AT355" s="178"/>
      <c r="AU355" s="178"/>
      <c r="AV355" s="74"/>
      <c r="AW355" s="298"/>
    </row>
    <row r="356" spans="1:49" ht="14.25" customHeight="1" x14ac:dyDescent="0.2">
      <c r="A356" s="236"/>
      <c r="B356" s="234">
        <f t="shared" si="109"/>
        <v>18</v>
      </c>
      <c r="C356" s="154">
        <f>D355</f>
        <v>43223</v>
      </c>
      <c r="D356" s="239"/>
      <c r="E356" s="157" t="str">
        <f t="shared" si="112"/>
        <v>Matin</v>
      </c>
      <c r="F356" s="76"/>
      <c r="G356" s="73"/>
      <c r="H356" s="74"/>
      <c r="I356" s="73"/>
      <c r="J356" s="74"/>
      <c r="K356" s="73"/>
      <c r="L356" s="74"/>
      <c r="M356" s="73"/>
      <c r="N356" s="74"/>
      <c r="O356" s="308" t="str">
        <f t="shared" si="110"/>
        <v/>
      </c>
      <c r="P356" s="306" t="str">
        <f t="shared" si="111"/>
        <v/>
      </c>
      <c r="Q356" s="73"/>
      <c r="R356" s="293"/>
      <c r="S356" s="75"/>
      <c r="T356" s="223"/>
      <c r="U356" s="145"/>
      <c r="V356" s="146"/>
      <c r="W356" s="146"/>
      <c r="X356" s="74"/>
      <c r="Y356" s="131"/>
      <c r="Z356" s="74"/>
      <c r="AA356" s="73"/>
      <c r="AB356" s="74"/>
      <c r="AC356" s="186"/>
      <c r="AD356" s="169"/>
      <c r="AE356" s="191"/>
      <c r="AF356" s="138"/>
      <c r="AG356" s="186"/>
      <c r="AH356" s="203"/>
      <c r="AI356" s="169"/>
      <c r="AJ356" s="211"/>
      <c r="AK356" s="212"/>
      <c r="AL356" s="172"/>
      <c r="AM356" s="196"/>
      <c r="AN356" s="179"/>
      <c r="AO356" s="206"/>
      <c r="AP356" s="74"/>
      <c r="AQ356" s="178"/>
      <c r="AR356" s="178"/>
      <c r="AS356" s="74"/>
      <c r="AT356" s="178"/>
      <c r="AU356" s="178"/>
      <c r="AV356" s="74"/>
      <c r="AW356" s="298"/>
    </row>
    <row r="357" spans="1:49" ht="14.25" customHeight="1" x14ac:dyDescent="0.2">
      <c r="A357" s="236"/>
      <c r="B357" s="234">
        <f t="shared" si="109"/>
        <v>18</v>
      </c>
      <c r="C357" s="154">
        <f>D355</f>
        <v>43223</v>
      </c>
      <c r="D357" s="240"/>
      <c r="E357" s="157" t="str">
        <f t="shared" si="112"/>
        <v>Après-midi</v>
      </c>
      <c r="F357" s="76"/>
      <c r="G357" s="73"/>
      <c r="H357" s="74"/>
      <c r="I357" s="73"/>
      <c r="J357" s="74"/>
      <c r="K357" s="73"/>
      <c r="L357" s="74"/>
      <c r="M357" s="73"/>
      <c r="N357" s="74"/>
      <c r="O357" s="308" t="str">
        <f t="shared" si="110"/>
        <v/>
      </c>
      <c r="P357" s="306" t="str">
        <f t="shared" si="111"/>
        <v/>
      </c>
      <c r="Q357" s="73"/>
      <c r="R357" s="293"/>
      <c r="S357" s="75"/>
      <c r="T357" s="223"/>
      <c r="U357" s="145"/>
      <c r="V357" s="146"/>
      <c r="W357" s="146"/>
      <c r="X357" s="74"/>
      <c r="Y357" s="131"/>
      <c r="Z357" s="74"/>
      <c r="AA357" s="73"/>
      <c r="AB357" s="74"/>
      <c r="AC357" s="186"/>
      <c r="AD357" s="169"/>
      <c r="AE357" s="191"/>
      <c r="AF357" s="138"/>
      <c r="AG357" s="186"/>
      <c r="AH357" s="203"/>
      <c r="AI357" s="169"/>
      <c r="AJ357" s="220"/>
      <c r="AK357" s="212"/>
      <c r="AL357" s="172"/>
      <c r="AM357" s="196"/>
      <c r="AN357" s="179"/>
      <c r="AO357" s="206"/>
      <c r="AP357" s="74"/>
      <c r="AQ357" s="178"/>
      <c r="AR357" s="178"/>
      <c r="AS357" s="74"/>
      <c r="AT357" s="178"/>
      <c r="AU357" s="178"/>
      <c r="AV357" s="74"/>
      <c r="AW357" s="298"/>
    </row>
    <row r="358" spans="1:49" ht="14.25" customHeight="1" x14ac:dyDescent="0.2">
      <c r="A358" s="236"/>
      <c r="B358" s="234">
        <f t="shared" si="109"/>
        <v>18</v>
      </c>
      <c r="C358" s="154">
        <f>D358</f>
        <v>43224</v>
      </c>
      <c r="D358" s="241">
        <f>D355+1</f>
        <v>43224</v>
      </c>
      <c r="E358" s="157" t="str">
        <f t="shared" si="112"/>
        <v>Nuit</v>
      </c>
      <c r="F358" s="76"/>
      <c r="G358" s="73"/>
      <c r="H358" s="74"/>
      <c r="I358" s="73"/>
      <c r="J358" s="74"/>
      <c r="K358" s="73"/>
      <c r="L358" s="74"/>
      <c r="M358" s="73"/>
      <c r="N358" s="74"/>
      <c r="O358" s="308" t="str">
        <f t="shared" si="110"/>
        <v/>
      </c>
      <c r="P358" s="306" t="str">
        <f t="shared" si="111"/>
        <v/>
      </c>
      <c r="Q358" s="73"/>
      <c r="R358" s="293"/>
      <c r="S358" s="75"/>
      <c r="T358" s="223"/>
      <c r="U358" s="145"/>
      <c r="V358" s="146"/>
      <c r="W358" s="146"/>
      <c r="X358" s="74"/>
      <c r="Y358" s="131"/>
      <c r="Z358" s="74"/>
      <c r="AA358" s="73"/>
      <c r="AB358" s="74"/>
      <c r="AC358" s="186"/>
      <c r="AD358" s="169"/>
      <c r="AE358" s="191"/>
      <c r="AF358" s="138"/>
      <c r="AG358" s="186"/>
      <c r="AH358" s="203"/>
      <c r="AI358" s="169"/>
      <c r="AJ358" s="211"/>
      <c r="AK358" s="219"/>
      <c r="AL358" s="172"/>
      <c r="AM358" s="196"/>
      <c r="AN358" s="179"/>
      <c r="AO358" s="206"/>
      <c r="AP358" s="74"/>
      <c r="AQ358" s="178"/>
      <c r="AR358" s="178"/>
      <c r="AS358" s="74"/>
      <c r="AT358" s="178"/>
      <c r="AU358" s="178"/>
      <c r="AV358" s="74"/>
      <c r="AW358" s="298"/>
    </row>
    <row r="359" spans="1:49" ht="14.25" customHeight="1" x14ac:dyDescent="0.2">
      <c r="A359" s="236"/>
      <c r="B359" s="234">
        <f t="shared" si="109"/>
        <v>18</v>
      </c>
      <c r="C359" s="154">
        <f>D358</f>
        <v>43224</v>
      </c>
      <c r="D359" s="239"/>
      <c r="E359" s="157" t="str">
        <f t="shared" si="112"/>
        <v>Matin</v>
      </c>
      <c r="F359" s="76"/>
      <c r="G359" s="73"/>
      <c r="H359" s="74"/>
      <c r="I359" s="73"/>
      <c r="J359" s="74"/>
      <c r="K359" s="73"/>
      <c r="L359" s="74"/>
      <c r="M359" s="73"/>
      <c r="N359" s="74"/>
      <c r="O359" s="308" t="str">
        <f t="shared" si="110"/>
        <v/>
      </c>
      <c r="P359" s="306" t="str">
        <f t="shared" si="111"/>
        <v/>
      </c>
      <c r="Q359" s="73"/>
      <c r="R359" s="294"/>
      <c r="S359" s="88"/>
      <c r="T359" s="224"/>
      <c r="U359" s="147"/>
      <c r="V359" s="148"/>
      <c r="W359" s="148"/>
      <c r="X359" s="128"/>
      <c r="Y359" s="132"/>
      <c r="Z359" s="128"/>
      <c r="AA359" s="126"/>
      <c r="AB359" s="128"/>
      <c r="AC359" s="186"/>
      <c r="AD359" s="169"/>
      <c r="AE359" s="191"/>
      <c r="AF359" s="138"/>
      <c r="AG359" s="186"/>
      <c r="AH359" s="203"/>
      <c r="AI359" s="169"/>
      <c r="AJ359" s="220"/>
      <c r="AK359" s="219"/>
      <c r="AL359" s="172"/>
      <c r="AM359" s="196"/>
      <c r="AN359" s="179"/>
      <c r="AO359" s="206"/>
      <c r="AP359" s="74"/>
      <c r="AQ359" s="178"/>
      <c r="AR359" s="178"/>
      <c r="AS359" s="74"/>
      <c r="AT359" s="178"/>
      <c r="AU359" s="178"/>
      <c r="AV359" s="74"/>
      <c r="AW359" s="298"/>
    </row>
    <row r="360" spans="1:49" ht="14.25" customHeight="1" x14ac:dyDescent="0.2">
      <c r="A360" s="236"/>
      <c r="B360" s="234">
        <f t="shared" si="109"/>
        <v>18</v>
      </c>
      <c r="C360" s="154">
        <f>D358</f>
        <v>43224</v>
      </c>
      <c r="D360" s="240"/>
      <c r="E360" s="157" t="str">
        <f t="shared" si="112"/>
        <v>Après-midi</v>
      </c>
      <c r="F360" s="76"/>
      <c r="G360" s="73"/>
      <c r="H360" s="74"/>
      <c r="I360" s="73"/>
      <c r="J360" s="74"/>
      <c r="K360" s="73"/>
      <c r="L360" s="74"/>
      <c r="M360" s="73"/>
      <c r="N360" s="74"/>
      <c r="O360" s="308" t="str">
        <f t="shared" si="110"/>
        <v/>
      </c>
      <c r="P360" s="306" t="str">
        <f t="shared" si="111"/>
        <v/>
      </c>
      <c r="Q360" s="73"/>
      <c r="R360" s="293"/>
      <c r="S360" s="75"/>
      <c r="T360" s="223"/>
      <c r="U360" s="145"/>
      <c r="V360" s="146"/>
      <c r="W360" s="146"/>
      <c r="X360" s="74"/>
      <c r="Y360" s="131"/>
      <c r="Z360" s="74"/>
      <c r="AA360" s="73"/>
      <c r="AB360" s="74"/>
      <c r="AC360" s="186"/>
      <c r="AD360" s="169"/>
      <c r="AE360" s="191"/>
      <c r="AF360" s="138"/>
      <c r="AG360" s="186"/>
      <c r="AH360" s="203"/>
      <c r="AI360" s="169"/>
      <c r="AJ360" s="211"/>
      <c r="AK360" s="212"/>
      <c r="AL360" s="172"/>
      <c r="AM360" s="196"/>
      <c r="AN360" s="179"/>
      <c r="AO360" s="206"/>
      <c r="AP360" s="74"/>
      <c r="AQ360" s="178"/>
      <c r="AR360" s="178"/>
      <c r="AS360" s="74"/>
      <c r="AT360" s="178"/>
      <c r="AU360" s="178"/>
      <c r="AV360" s="74"/>
      <c r="AW360" s="298"/>
    </row>
    <row r="361" spans="1:49" ht="14.25" customHeight="1" x14ac:dyDescent="0.2">
      <c r="A361" s="236"/>
      <c r="B361" s="234">
        <f t="shared" si="109"/>
        <v>18</v>
      </c>
      <c r="C361" s="154">
        <f>D361</f>
        <v>43225</v>
      </c>
      <c r="D361" s="241">
        <f>D358+1</f>
        <v>43225</v>
      </c>
      <c r="E361" s="157" t="str">
        <f t="shared" si="112"/>
        <v>Nuit</v>
      </c>
      <c r="F361" s="76"/>
      <c r="G361" s="73"/>
      <c r="H361" s="74"/>
      <c r="I361" s="73"/>
      <c r="J361" s="74"/>
      <c r="K361" s="73"/>
      <c r="L361" s="74"/>
      <c r="M361" s="73"/>
      <c r="N361" s="74"/>
      <c r="O361" s="308" t="str">
        <f t="shared" si="110"/>
        <v/>
      </c>
      <c r="P361" s="306" t="str">
        <f t="shared" si="111"/>
        <v/>
      </c>
      <c r="Q361" s="73"/>
      <c r="R361" s="293"/>
      <c r="S361" s="75"/>
      <c r="T361" s="223"/>
      <c r="U361" s="145"/>
      <c r="V361" s="146"/>
      <c r="W361" s="146"/>
      <c r="X361" s="74"/>
      <c r="Y361" s="131"/>
      <c r="Z361" s="74"/>
      <c r="AA361" s="73"/>
      <c r="AB361" s="74"/>
      <c r="AC361" s="186"/>
      <c r="AD361" s="169"/>
      <c r="AE361" s="191"/>
      <c r="AF361" s="138"/>
      <c r="AG361" s="186"/>
      <c r="AH361" s="203"/>
      <c r="AI361" s="169"/>
      <c r="AJ361" s="211"/>
      <c r="AK361" s="212"/>
      <c r="AL361" s="172"/>
      <c r="AM361" s="196"/>
      <c r="AN361" s="179"/>
      <c r="AO361" s="206"/>
      <c r="AP361" s="74"/>
      <c r="AQ361" s="178"/>
      <c r="AR361" s="178"/>
      <c r="AS361" s="74"/>
      <c r="AT361" s="178"/>
      <c r="AU361" s="178"/>
      <c r="AV361" s="74"/>
      <c r="AW361" s="298"/>
    </row>
    <row r="362" spans="1:49" ht="14.25" customHeight="1" x14ac:dyDescent="0.2">
      <c r="A362" s="236"/>
      <c r="B362" s="234">
        <f t="shared" si="109"/>
        <v>18</v>
      </c>
      <c r="C362" s="154">
        <f>D361</f>
        <v>43225</v>
      </c>
      <c r="D362" s="239"/>
      <c r="E362" s="157" t="str">
        <f t="shared" si="112"/>
        <v>Matin</v>
      </c>
      <c r="F362" s="72"/>
      <c r="G362" s="84"/>
      <c r="H362" s="85"/>
      <c r="I362" s="84"/>
      <c r="J362" s="85"/>
      <c r="K362" s="84"/>
      <c r="L362" s="85"/>
      <c r="M362" s="84"/>
      <c r="N362" s="85"/>
      <c r="O362" s="308" t="str">
        <f t="shared" si="110"/>
        <v/>
      </c>
      <c r="P362" s="306" t="str">
        <f t="shared" si="111"/>
        <v/>
      </c>
      <c r="Q362" s="73"/>
      <c r="R362" s="293"/>
      <c r="S362" s="75"/>
      <c r="T362" s="223"/>
      <c r="U362" s="145"/>
      <c r="V362" s="146"/>
      <c r="W362" s="146"/>
      <c r="X362" s="74"/>
      <c r="Y362" s="131"/>
      <c r="Z362" s="74"/>
      <c r="AA362" s="73"/>
      <c r="AB362" s="74"/>
      <c r="AC362" s="186"/>
      <c r="AD362" s="169"/>
      <c r="AE362" s="191"/>
      <c r="AF362" s="138"/>
      <c r="AG362" s="186"/>
      <c r="AH362" s="203"/>
      <c r="AI362" s="169"/>
      <c r="AJ362" s="211"/>
      <c r="AK362" s="212"/>
      <c r="AL362" s="172"/>
      <c r="AM362" s="196"/>
      <c r="AN362" s="179"/>
      <c r="AO362" s="206"/>
      <c r="AP362" s="74"/>
      <c r="AQ362" s="178"/>
      <c r="AR362" s="178"/>
      <c r="AS362" s="74"/>
      <c r="AT362" s="178"/>
      <c r="AU362" s="178"/>
      <c r="AV362" s="74"/>
      <c r="AW362" s="298"/>
    </row>
    <row r="363" spans="1:49" ht="14.25" customHeight="1" thickBot="1" x14ac:dyDescent="0.25">
      <c r="A363" s="237"/>
      <c r="B363" s="234">
        <f t="shared" si="109"/>
        <v>18</v>
      </c>
      <c r="C363" s="154">
        <f>D361</f>
        <v>43225</v>
      </c>
      <c r="D363" s="242"/>
      <c r="E363" s="158" t="str">
        <f t="shared" si="112"/>
        <v>Après-midi</v>
      </c>
      <c r="F363" s="78"/>
      <c r="G363" s="79"/>
      <c r="H363" s="80"/>
      <c r="I363" s="79"/>
      <c r="J363" s="80"/>
      <c r="K363" s="79"/>
      <c r="L363" s="80"/>
      <c r="M363" s="79"/>
      <c r="N363" s="80"/>
      <c r="O363" s="309" t="str">
        <f t="shared" si="110"/>
        <v/>
      </c>
      <c r="P363" s="310" t="str">
        <f t="shared" si="111"/>
        <v/>
      </c>
      <c r="Q363" s="79"/>
      <c r="R363" s="295"/>
      <c r="S363" s="81"/>
      <c r="T363" s="225"/>
      <c r="U363" s="149"/>
      <c r="V363" s="150"/>
      <c r="W363" s="150"/>
      <c r="X363" s="80"/>
      <c r="Y363" s="133"/>
      <c r="Z363" s="80"/>
      <c r="AA363" s="79"/>
      <c r="AB363" s="80"/>
      <c r="AC363" s="187"/>
      <c r="AD363" s="170"/>
      <c r="AE363" s="192"/>
      <c r="AF363" s="139"/>
      <c r="AG363" s="187"/>
      <c r="AH363" s="204"/>
      <c r="AI363" s="170"/>
      <c r="AJ363" s="213"/>
      <c r="AK363" s="214"/>
      <c r="AL363" s="173"/>
      <c r="AM363" s="197"/>
      <c r="AN363" s="198"/>
      <c r="AO363" s="207"/>
      <c r="AP363" s="80"/>
      <c r="AQ363" s="180"/>
      <c r="AR363" s="180"/>
      <c r="AS363" s="80"/>
      <c r="AT363" s="180"/>
      <c r="AU363" s="180"/>
      <c r="AV363" s="80"/>
      <c r="AW363" s="299"/>
    </row>
    <row r="364" spans="1:49" ht="14.25" customHeight="1" thickBot="1" x14ac:dyDescent="0.25">
      <c r="A364" s="144"/>
      <c r="B364" s="144"/>
      <c r="F364" s="119" t="s">
        <v>103</v>
      </c>
      <c r="G364" s="111">
        <f t="shared" ref="G364:N364" si="113">SUM(G346:G363)</f>
        <v>0</v>
      </c>
      <c r="H364" s="112">
        <f t="shared" si="113"/>
        <v>0</v>
      </c>
      <c r="I364" s="111">
        <f t="shared" si="113"/>
        <v>0</v>
      </c>
      <c r="J364" s="112">
        <f t="shared" si="113"/>
        <v>0</v>
      </c>
      <c r="K364" s="111">
        <f t="shared" si="113"/>
        <v>0</v>
      </c>
      <c r="L364" s="112">
        <f t="shared" si="113"/>
        <v>0</v>
      </c>
      <c r="M364" s="111">
        <f t="shared" si="113"/>
        <v>0</v>
      </c>
      <c r="N364" s="112">
        <f t="shared" si="113"/>
        <v>0</v>
      </c>
      <c r="O364" s="176">
        <f>SUM(G364,I364,K364,M364)</f>
        <v>0</v>
      </c>
      <c r="P364" s="314">
        <f>SUM(H364,J364,L364,N364)</f>
        <v>0</v>
      </c>
      <c r="Q364" s="111">
        <f t="shared" ref="Q364:R364" si="114">SUM(Q346:Q363)</f>
        <v>0</v>
      </c>
      <c r="R364" s="112">
        <f t="shared" si="114"/>
        <v>0</v>
      </c>
      <c r="S364" s="112">
        <f>SUM(S346:S363)</f>
        <v>0</v>
      </c>
      <c r="T364" s="221"/>
      <c r="W364" s="121" t="s">
        <v>104</v>
      </c>
      <c r="X364" s="152">
        <f>IFERROR(AVERAGE(X346:X363),0)</f>
        <v>0</v>
      </c>
      <c r="Y364" s="123" t="str">
        <f>IFERROR(AVERAGE(Y346:Y363),"-")</f>
        <v>-</v>
      </c>
      <c r="Z364" s="122"/>
      <c r="AA364" s="121">
        <f>IFERROR(AVERAGE(AA346:AA363),0)</f>
        <v>0</v>
      </c>
      <c r="AB364" s="122"/>
      <c r="AC364" s="188" t="str">
        <f>IFERROR(AVERAGE(AC346:AC363),"-")</f>
        <v>-</v>
      </c>
      <c r="AD364" s="112"/>
      <c r="AE364" s="193" t="str">
        <f>IFERROR(AVERAGE(AE346:AE363),"-")</f>
        <v>-</v>
      </c>
      <c r="AF364" s="121"/>
      <c r="AG364" s="188" t="str">
        <f>IFERROR(AVERAGE(AG346:AG363),"-")</f>
        <v>-</v>
      </c>
      <c r="AH364" s="201">
        <f t="shared" ref="AH364" si="115">IFERROR(AVERAGE(AH346:AH363),0)</f>
        <v>0</v>
      </c>
      <c r="AI364" s="112"/>
      <c r="AJ364" s="210" t="str">
        <f>IFERROR(AVERAGE(AJ346:AJ363),"-")</f>
        <v>-</v>
      </c>
      <c r="AK364" s="215" t="str">
        <f>IFERROR(AVERAGE(AK346:AK363),"-")</f>
        <v>-</v>
      </c>
      <c r="AL364" s="174"/>
      <c r="AM364" s="181"/>
      <c r="AN364" s="181"/>
      <c r="AO364" s="181"/>
      <c r="AP364" s="110"/>
      <c r="AQ364" s="181"/>
      <c r="AR364" s="181"/>
      <c r="AS364" s="110"/>
      <c r="AT364" s="181"/>
      <c r="AU364" s="181"/>
      <c r="AV364" s="110"/>
      <c r="AW364" s="110"/>
    </row>
    <row r="365" spans="1:49" ht="14.25" customHeight="1" thickBot="1" x14ac:dyDescent="0.25">
      <c r="B365" s="234">
        <f t="shared" ref="B365:B383" si="116">WEEKNUM(C365)</f>
        <v>0</v>
      </c>
      <c r="O365" s="315"/>
      <c r="P365" s="315"/>
      <c r="T365" s="222"/>
      <c r="AJ365" s="216"/>
      <c r="AK365" s="216"/>
    </row>
    <row r="366" spans="1:49" ht="14.25" customHeight="1" x14ac:dyDescent="0.2">
      <c r="A366" s="235">
        <f>A346+1</f>
        <v>19</v>
      </c>
      <c r="B366" s="234">
        <f t="shared" si="116"/>
        <v>19</v>
      </c>
      <c r="C366" s="154">
        <f>D366</f>
        <v>43227</v>
      </c>
      <c r="D366" s="238">
        <f>D361+2</f>
        <v>43227</v>
      </c>
      <c r="E366" s="151" t="s">
        <v>17</v>
      </c>
      <c r="F366" s="68"/>
      <c r="G366" s="69"/>
      <c r="H366" s="70"/>
      <c r="I366" s="69"/>
      <c r="J366" s="70"/>
      <c r="K366" s="69"/>
      <c r="L366" s="70"/>
      <c r="M366" s="69"/>
      <c r="N366" s="70"/>
      <c r="O366" s="303" t="str">
        <f>IF(G366+I366+K366+M366=0,"",G366+I366+K366+M366)</f>
        <v/>
      </c>
      <c r="P366" s="304" t="str">
        <f>IF(H366+J366+L366+N366=0,"",H366+J366+L366+N366)</f>
        <v/>
      </c>
      <c r="Q366" s="69"/>
      <c r="R366" s="292"/>
      <c r="S366" s="71"/>
      <c r="T366" s="226"/>
      <c r="U366" s="300"/>
      <c r="V366" s="301"/>
      <c r="W366" s="301"/>
      <c r="X366" s="70"/>
      <c r="Y366" s="130"/>
      <c r="Z366" s="70"/>
      <c r="AA366" s="69"/>
      <c r="AB366" s="70"/>
      <c r="AC366" s="190"/>
      <c r="AD366" s="171"/>
      <c r="AE366" s="194"/>
      <c r="AF366" s="141"/>
      <c r="AG366" s="190"/>
      <c r="AH366" s="205"/>
      <c r="AI366" s="171"/>
      <c r="AJ366" s="217"/>
      <c r="AK366" s="218"/>
      <c r="AL366" s="175"/>
      <c r="AM366" s="199"/>
      <c r="AN366" s="200"/>
      <c r="AO366" s="208"/>
      <c r="AP366" s="70"/>
      <c r="AQ366" s="183"/>
      <c r="AR366" s="183"/>
      <c r="AS366" s="70"/>
      <c r="AT366" s="183"/>
      <c r="AU366" s="183"/>
      <c r="AV366" s="70"/>
      <c r="AW366" s="302"/>
    </row>
    <row r="367" spans="1:49" ht="14.25" customHeight="1" x14ac:dyDescent="0.2">
      <c r="A367" s="236"/>
      <c r="B367" s="234">
        <f t="shared" si="116"/>
        <v>19</v>
      </c>
      <c r="C367" s="154">
        <f>D366</f>
        <v>43227</v>
      </c>
      <c r="D367" s="239"/>
      <c r="E367" s="156" t="s">
        <v>16</v>
      </c>
      <c r="F367" s="72"/>
      <c r="G367" s="84"/>
      <c r="H367" s="85"/>
      <c r="I367" s="84"/>
      <c r="J367" s="85"/>
      <c r="K367" s="84"/>
      <c r="L367" s="85"/>
      <c r="M367" s="84"/>
      <c r="N367" s="85"/>
      <c r="O367" s="305"/>
      <c r="P367" s="306"/>
      <c r="Q367" s="73"/>
      <c r="R367" s="293"/>
      <c r="S367" s="75"/>
      <c r="T367" s="223"/>
      <c r="U367" s="145"/>
      <c r="V367" s="146"/>
      <c r="W367" s="146"/>
      <c r="X367" s="74"/>
      <c r="Y367" s="131"/>
      <c r="Z367" s="74"/>
      <c r="AA367" s="73"/>
      <c r="AB367" s="74"/>
      <c r="AC367" s="186"/>
      <c r="AD367" s="169"/>
      <c r="AE367" s="191"/>
      <c r="AF367" s="138"/>
      <c r="AG367" s="186"/>
      <c r="AH367" s="203"/>
      <c r="AI367" s="169"/>
      <c r="AJ367" s="211"/>
      <c r="AK367" s="212"/>
      <c r="AL367" s="172"/>
      <c r="AM367" s="196"/>
      <c r="AN367" s="179"/>
      <c r="AO367" s="206"/>
      <c r="AP367" s="74"/>
      <c r="AQ367" s="178"/>
      <c r="AR367" s="178"/>
      <c r="AS367" s="74"/>
      <c r="AT367" s="178"/>
      <c r="AU367" s="178"/>
      <c r="AV367" s="74"/>
      <c r="AW367" s="298"/>
    </row>
    <row r="368" spans="1:49" ht="14.25" customHeight="1" x14ac:dyDescent="0.2">
      <c r="A368" s="236"/>
      <c r="B368" s="234">
        <f t="shared" si="116"/>
        <v>19</v>
      </c>
      <c r="C368" s="154">
        <f>D366</f>
        <v>43227</v>
      </c>
      <c r="D368" s="240"/>
      <c r="E368" s="156" t="s">
        <v>18</v>
      </c>
      <c r="F368" s="76"/>
      <c r="G368" s="73"/>
      <c r="H368" s="74"/>
      <c r="I368" s="73"/>
      <c r="J368" s="74"/>
      <c r="K368" s="73"/>
      <c r="L368" s="74"/>
      <c r="M368" s="73"/>
      <c r="N368" s="74"/>
      <c r="O368" s="307" t="str">
        <f t="shared" ref="O368:O383" si="117">IF(G368+I368+K368+M368=0,"",G368+I368+K368+M368)</f>
        <v/>
      </c>
      <c r="P368" s="306" t="str">
        <f t="shared" ref="P368:P383" si="118">IF(H368+J368+L368+N368=0,"",H368+J368+L368+N368)</f>
        <v/>
      </c>
      <c r="Q368" s="73"/>
      <c r="R368" s="293"/>
      <c r="S368" s="75"/>
      <c r="T368" s="223"/>
      <c r="U368" s="145"/>
      <c r="V368" s="146"/>
      <c r="W368" s="146"/>
      <c r="X368" s="74"/>
      <c r="Y368" s="131"/>
      <c r="Z368" s="74"/>
      <c r="AA368" s="73"/>
      <c r="AB368" s="74"/>
      <c r="AC368" s="186"/>
      <c r="AD368" s="169"/>
      <c r="AE368" s="191"/>
      <c r="AF368" s="138"/>
      <c r="AG368" s="186"/>
      <c r="AH368" s="203"/>
      <c r="AI368" s="169"/>
      <c r="AJ368" s="211"/>
      <c r="AK368" s="212"/>
      <c r="AL368" s="172"/>
      <c r="AM368" s="196"/>
      <c r="AN368" s="179"/>
      <c r="AO368" s="206"/>
      <c r="AP368" s="74"/>
      <c r="AQ368" s="178"/>
      <c r="AR368" s="178"/>
      <c r="AS368" s="74"/>
      <c r="AT368" s="178"/>
      <c r="AU368" s="178"/>
      <c r="AV368" s="74"/>
      <c r="AW368" s="298"/>
    </row>
    <row r="369" spans="1:49" ht="14.25" customHeight="1" x14ac:dyDescent="0.2">
      <c r="A369" s="236"/>
      <c r="B369" s="234">
        <f t="shared" si="116"/>
        <v>19</v>
      </c>
      <c r="C369" s="154">
        <f>D369</f>
        <v>43228</v>
      </c>
      <c r="D369" s="241">
        <f>D366+1</f>
        <v>43228</v>
      </c>
      <c r="E369" s="157" t="str">
        <f>$E$6</f>
        <v>Nuit</v>
      </c>
      <c r="F369" s="77"/>
      <c r="G369" s="86"/>
      <c r="H369" s="87"/>
      <c r="I369" s="86"/>
      <c r="J369" s="87"/>
      <c r="K369" s="86"/>
      <c r="L369" s="87"/>
      <c r="M369" s="86"/>
      <c r="N369" s="87"/>
      <c r="O369" s="308" t="str">
        <f t="shared" si="117"/>
        <v/>
      </c>
      <c r="P369" s="306" t="str">
        <f t="shared" si="118"/>
        <v/>
      </c>
      <c r="Q369" s="73"/>
      <c r="R369" s="293"/>
      <c r="S369" s="75"/>
      <c r="T369" s="223"/>
      <c r="U369" s="145"/>
      <c r="V369" s="146"/>
      <c r="W369" s="146"/>
      <c r="X369" s="74"/>
      <c r="Y369" s="131"/>
      <c r="Z369" s="74"/>
      <c r="AA369" s="73"/>
      <c r="AB369" s="74"/>
      <c r="AC369" s="186"/>
      <c r="AD369" s="169"/>
      <c r="AE369" s="191"/>
      <c r="AF369" s="138"/>
      <c r="AG369" s="186"/>
      <c r="AH369" s="203"/>
      <c r="AI369" s="169"/>
      <c r="AJ369" s="211"/>
      <c r="AK369" s="212"/>
      <c r="AL369" s="172"/>
      <c r="AM369" s="196"/>
      <c r="AN369" s="179"/>
      <c r="AO369" s="206"/>
      <c r="AP369" s="74"/>
      <c r="AQ369" s="178"/>
      <c r="AR369" s="178"/>
      <c r="AS369" s="74"/>
      <c r="AT369" s="178"/>
      <c r="AU369" s="178"/>
      <c r="AV369" s="74"/>
      <c r="AW369" s="298"/>
    </row>
    <row r="370" spans="1:49" ht="14.25" customHeight="1" x14ac:dyDescent="0.2">
      <c r="A370" s="236"/>
      <c r="B370" s="234">
        <f t="shared" si="116"/>
        <v>19</v>
      </c>
      <c r="C370" s="154">
        <f>D369</f>
        <v>43228</v>
      </c>
      <c r="D370" s="239"/>
      <c r="E370" s="157" t="str">
        <f>$E$7</f>
        <v>Matin</v>
      </c>
      <c r="F370" s="76"/>
      <c r="G370" s="73"/>
      <c r="H370" s="74"/>
      <c r="I370" s="73"/>
      <c r="J370" s="74"/>
      <c r="K370" s="73"/>
      <c r="L370" s="74"/>
      <c r="M370" s="73"/>
      <c r="N370" s="74"/>
      <c r="O370" s="308" t="str">
        <f t="shared" si="117"/>
        <v/>
      </c>
      <c r="P370" s="306" t="str">
        <f t="shared" si="118"/>
        <v/>
      </c>
      <c r="Q370" s="73"/>
      <c r="R370" s="293"/>
      <c r="S370" s="75"/>
      <c r="T370" s="223"/>
      <c r="U370" s="145"/>
      <c r="V370" s="146"/>
      <c r="W370" s="146"/>
      <c r="X370" s="74"/>
      <c r="Y370" s="131"/>
      <c r="Z370" s="74"/>
      <c r="AA370" s="73"/>
      <c r="AB370" s="74"/>
      <c r="AC370" s="186"/>
      <c r="AD370" s="169"/>
      <c r="AE370" s="191"/>
      <c r="AF370" s="138"/>
      <c r="AG370" s="186"/>
      <c r="AH370" s="203"/>
      <c r="AI370" s="169"/>
      <c r="AJ370" s="211"/>
      <c r="AK370" s="212"/>
      <c r="AL370" s="172"/>
      <c r="AM370" s="196"/>
      <c r="AN370" s="179"/>
      <c r="AO370" s="206"/>
      <c r="AP370" s="74"/>
      <c r="AQ370" s="178"/>
      <c r="AR370" s="178"/>
      <c r="AS370" s="74"/>
      <c r="AT370" s="178"/>
      <c r="AU370" s="178"/>
      <c r="AV370" s="74"/>
      <c r="AW370" s="298"/>
    </row>
    <row r="371" spans="1:49" ht="14.25" customHeight="1" x14ac:dyDescent="0.2">
      <c r="A371" s="236"/>
      <c r="B371" s="234">
        <f t="shared" si="116"/>
        <v>19</v>
      </c>
      <c r="C371" s="154">
        <f>D369</f>
        <v>43228</v>
      </c>
      <c r="D371" s="240"/>
      <c r="E371" s="157" t="str">
        <f>$E$8</f>
        <v>Après-midi</v>
      </c>
      <c r="F371" s="76"/>
      <c r="G371" s="73"/>
      <c r="H371" s="74"/>
      <c r="I371" s="73"/>
      <c r="J371" s="74"/>
      <c r="K371" s="73"/>
      <c r="L371" s="74"/>
      <c r="M371" s="73"/>
      <c r="N371" s="74"/>
      <c r="O371" s="308" t="str">
        <f t="shared" si="117"/>
        <v/>
      </c>
      <c r="P371" s="306" t="str">
        <f t="shared" si="118"/>
        <v/>
      </c>
      <c r="Q371" s="73"/>
      <c r="R371" s="293"/>
      <c r="S371" s="75"/>
      <c r="T371" s="223"/>
      <c r="U371" s="145"/>
      <c r="V371" s="146"/>
      <c r="W371" s="146"/>
      <c r="X371" s="74"/>
      <c r="Y371" s="131"/>
      <c r="Z371" s="74"/>
      <c r="AA371" s="73"/>
      <c r="AB371" s="74"/>
      <c r="AC371" s="186"/>
      <c r="AD371" s="169"/>
      <c r="AE371" s="191"/>
      <c r="AF371" s="138"/>
      <c r="AG371" s="186"/>
      <c r="AH371" s="203"/>
      <c r="AI371" s="169"/>
      <c r="AJ371" s="211"/>
      <c r="AK371" s="212"/>
      <c r="AL371" s="172"/>
      <c r="AM371" s="196"/>
      <c r="AN371" s="179"/>
      <c r="AO371" s="206"/>
      <c r="AP371" s="74"/>
      <c r="AQ371" s="178"/>
      <c r="AR371" s="178"/>
      <c r="AS371" s="74"/>
      <c r="AT371" s="178"/>
      <c r="AU371" s="178"/>
      <c r="AV371" s="74"/>
      <c r="AW371" s="298"/>
    </row>
    <row r="372" spans="1:49" ht="14.25" customHeight="1" x14ac:dyDescent="0.2">
      <c r="A372" s="236"/>
      <c r="B372" s="234">
        <f t="shared" si="116"/>
        <v>19</v>
      </c>
      <c r="C372" s="154">
        <f>D372</f>
        <v>43229</v>
      </c>
      <c r="D372" s="241">
        <f>D369+1</f>
        <v>43229</v>
      </c>
      <c r="E372" s="157" t="str">
        <f t="shared" ref="E372:E383" si="119">E369</f>
        <v>Nuit</v>
      </c>
      <c r="F372" s="76"/>
      <c r="G372" s="73"/>
      <c r="H372" s="74"/>
      <c r="I372" s="73"/>
      <c r="J372" s="74"/>
      <c r="K372" s="73"/>
      <c r="L372" s="74"/>
      <c r="M372" s="73"/>
      <c r="N372" s="74"/>
      <c r="O372" s="308" t="str">
        <f t="shared" si="117"/>
        <v/>
      </c>
      <c r="P372" s="306" t="str">
        <f t="shared" si="118"/>
        <v/>
      </c>
      <c r="Q372" s="73"/>
      <c r="R372" s="293"/>
      <c r="S372" s="75"/>
      <c r="T372" s="223"/>
      <c r="U372" s="145"/>
      <c r="V372" s="146"/>
      <c r="W372" s="146"/>
      <c r="X372" s="74"/>
      <c r="Y372" s="131"/>
      <c r="Z372" s="74"/>
      <c r="AA372" s="73"/>
      <c r="AB372" s="74"/>
      <c r="AC372" s="186"/>
      <c r="AD372" s="169"/>
      <c r="AE372" s="191"/>
      <c r="AF372" s="138"/>
      <c r="AG372" s="186"/>
      <c r="AH372" s="203"/>
      <c r="AI372" s="169"/>
      <c r="AJ372" s="211"/>
      <c r="AK372" s="212"/>
      <c r="AL372" s="172"/>
      <c r="AM372" s="196"/>
      <c r="AN372" s="179"/>
      <c r="AO372" s="206"/>
      <c r="AP372" s="74"/>
      <c r="AQ372" s="178"/>
      <c r="AR372" s="178"/>
      <c r="AS372" s="74"/>
      <c r="AT372" s="178"/>
      <c r="AU372" s="178"/>
      <c r="AV372" s="74"/>
      <c r="AW372" s="298"/>
    </row>
    <row r="373" spans="1:49" ht="14.25" customHeight="1" x14ac:dyDescent="0.2">
      <c r="A373" s="236"/>
      <c r="B373" s="234">
        <f t="shared" si="116"/>
        <v>19</v>
      </c>
      <c r="C373" s="154">
        <f>D372</f>
        <v>43229</v>
      </c>
      <c r="D373" s="239"/>
      <c r="E373" s="157" t="str">
        <f t="shared" si="119"/>
        <v>Matin</v>
      </c>
      <c r="F373" s="76"/>
      <c r="G373" s="73"/>
      <c r="H373" s="74"/>
      <c r="I373" s="73"/>
      <c r="J373" s="74"/>
      <c r="K373" s="73"/>
      <c r="L373" s="74"/>
      <c r="M373" s="73"/>
      <c r="N373" s="74"/>
      <c r="O373" s="308" t="str">
        <f t="shared" si="117"/>
        <v/>
      </c>
      <c r="P373" s="306" t="str">
        <f t="shared" si="118"/>
        <v/>
      </c>
      <c r="Q373" s="73"/>
      <c r="R373" s="293"/>
      <c r="S373" s="75"/>
      <c r="T373" s="223"/>
      <c r="U373" s="145"/>
      <c r="V373" s="146"/>
      <c r="W373" s="146"/>
      <c r="X373" s="74"/>
      <c r="Y373" s="131"/>
      <c r="Z373" s="74"/>
      <c r="AA373" s="73"/>
      <c r="AB373" s="74"/>
      <c r="AC373" s="186"/>
      <c r="AD373" s="169"/>
      <c r="AE373" s="191"/>
      <c r="AF373" s="138"/>
      <c r="AG373" s="186"/>
      <c r="AH373" s="203"/>
      <c r="AI373" s="169"/>
      <c r="AJ373" s="211"/>
      <c r="AK373" s="212"/>
      <c r="AL373" s="172"/>
      <c r="AM373" s="196"/>
      <c r="AN373" s="179"/>
      <c r="AO373" s="206"/>
      <c r="AP373" s="74"/>
      <c r="AQ373" s="178"/>
      <c r="AR373" s="178"/>
      <c r="AS373" s="74"/>
      <c r="AT373" s="178"/>
      <c r="AU373" s="178"/>
      <c r="AV373" s="74"/>
      <c r="AW373" s="298"/>
    </row>
    <row r="374" spans="1:49" ht="14.25" customHeight="1" x14ac:dyDescent="0.2">
      <c r="A374" s="236"/>
      <c r="B374" s="234">
        <f t="shared" si="116"/>
        <v>19</v>
      </c>
      <c r="C374" s="154">
        <f>D372</f>
        <v>43229</v>
      </c>
      <c r="D374" s="240"/>
      <c r="E374" s="157" t="str">
        <f t="shared" si="119"/>
        <v>Après-midi</v>
      </c>
      <c r="F374" s="76"/>
      <c r="G374" s="73"/>
      <c r="H374" s="74"/>
      <c r="I374" s="73"/>
      <c r="J374" s="74"/>
      <c r="K374" s="73"/>
      <c r="L374" s="74"/>
      <c r="M374" s="73"/>
      <c r="N374" s="74"/>
      <c r="O374" s="308" t="str">
        <f t="shared" si="117"/>
        <v/>
      </c>
      <c r="P374" s="306" t="str">
        <f t="shared" si="118"/>
        <v/>
      </c>
      <c r="Q374" s="73"/>
      <c r="R374" s="293"/>
      <c r="S374" s="75"/>
      <c r="T374" s="223"/>
      <c r="U374" s="145"/>
      <c r="V374" s="146"/>
      <c r="W374" s="146"/>
      <c r="X374" s="74"/>
      <c r="Y374" s="131"/>
      <c r="Z374" s="74"/>
      <c r="AA374" s="73"/>
      <c r="AB374" s="74"/>
      <c r="AC374" s="186"/>
      <c r="AD374" s="169"/>
      <c r="AE374" s="191"/>
      <c r="AF374" s="138"/>
      <c r="AG374" s="186"/>
      <c r="AH374" s="203"/>
      <c r="AI374" s="169"/>
      <c r="AJ374" s="211"/>
      <c r="AK374" s="212"/>
      <c r="AL374" s="172"/>
      <c r="AM374" s="196"/>
      <c r="AN374" s="179"/>
      <c r="AO374" s="206"/>
      <c r="AP374" s="74"/>
      <c r="AQ374" s="178"/>
      <c r="AR374" s="178"/>
      <c r="AS374" s="74"/>
      <c r="AT374" s="178"/>
      <c r="AU374" s="178"/>
      <c r="AV374" s="74"/>
      <c r="AW374" s="298"/>
    </row>
    <row r="375" spans="1:49" ht="14.25" customHeight="1" x14ac:dyDescent="0.2">
      <c r="A375" s="236"/>
      <c r="B375" s="234">
        <f t="shared" si="116"/>
        <v>19</v>
      </c>
      <c r="C375" s="154">
        <f>D375</f>
        <v>43230</v>
      </c>
      <c r="D375" s="241">
        <f>D372+1</f>
        <v>43230</v>
      </c>
      <c r="E375" s="157" t="str">
        <f t="shared" si="119"/>
        <v>Nuit</v>
      </c>
      <c r="F375" s="76"/>
      <c r="G375" s="73"/>
      <c r="H375" s="74"/>
      <c r="I375" s="73"/>
      <c r="J375" s="74"/>
      <c r="K375" s="73"/>
      <c r="L375" s="74"/>
      <c r="M375" s="73"/>
      <c r="N375" s="74"/>
      <c r="O375" s="308" t="str">
        <f t="shared" si="117"/>
        <v/>
      </c>
      <c r="P375" s="306" t="str">
        <f t="shared" si="118"/>
        <v/>
      </c>
      <c r="Q375" s="73"/>
      <c r="R375" s="293"/>
      <c r="S375" s="75"/>
      <c r="T375" s="223"/>
      <c r="U375" s="145"/>
      <c r="V375" s="146"/>
      <c r="W375" s="146"/>
      <c r="X375" s="74"/>
      <c r="Y375" s="131"/>
      <c r="Z375" s="74"/>
      <c r="AA375" s="73"/>
      <c r="AB375" s="74"/>
      <c r="AC375" s="186"/>
      <c r="AD375" s="169"/>
      <c r="AE375" s="191"/>
      <c r="AF375" s="138"/>
      <c r="AG375" s="186"/>
      <c r="AH375" s="203"/>
      <c r="AI375" s="169"/>
      <c r="AJ375" s="211"/>
      <c r="AK375" s="212"/>
      <c r="AL375" s="172"/>
      <c r="AM375" s="196"/>
      <c r="AN375" s="179"/>
      <c r="AO375" s="206"/>
      <c r="AP375" s="74"/>
      <c r="AQ375" s="178"/>
      <c r="AR375" s="178"/>
      <c r="AS375" s="74"/>
      <c r="AT375" s="178"/>
      <c r="AU375" s="178"/>
      <c r="AV375" s="74"/>
      <c r="AW375" s="298"/>
    </row>
    <row r="376" spans="1:49" ht="14.25" customHeight="1" x14ac:dyDescent="0.2">
      <c r="A376" s="236"/>
      <c r="B376" s="234">
        <f t="shared" si="116"/>
        <v>19</v>
      </c>
      <c r="C376" s="154">
        <f>D375</f>
        <v>43230</v>
      </c>
      <c r="D376" s="239"/>
      <c r="E376" s="157" t="str">
        <f t="shared" si="119"/>
        <v>Matin</v>
      </c>
      <c r="F376" s="76"/>
      <c r="G376" s="73"/>
      <c r="H376" s="74"/>
      <c r="I376" s="73"/>
      <c r="J376" s="74"/>
      <c r="K376" s="73"/>
      <c r="L376" s="74"/>
      <c r="M376" s="73"/>
      <c r="N376" s="74"/>
      <c r="O376" s="308" t="str">
        <f t="shared" si="117"/>
        <v/>
      </c>
      <c r="P376" s="306" t="str">
        <f t="shared" si="118"/>
        <v/>
      </c>
      <c r="Q376" s="73"/>
      <c r="R376" s="293"/>
      <c r="S376" s="75"/>
      <c r="T376" s="223"/>
      <c r="U376" s="145"/>
      <c r="V376" s="146"/>
      <c r="W376" s="146"/>
      <c r="X376" s="74"/>
      <c r="Y376" s="131"/>
      <c r="Z376" s="74"/>
      <c r="AA376" s="73"/>
      <c r="AB376" s="74"/>
      <c r="AC376" s="186"/>
      <c r="AD376" s="169"/>
      <c r="AE376" s="191"/>
      <c r="AF376" s="138"/>
      <c r="AG376" s="186"/>
      <c r="AH376" s="203"/>
      <c r="AI376" s="169"/>
      <c r="AJ376" s="211"/>
      <c r="AK376" s="212"/>
      <c r="AL376" s="172"/>
      <c r="AM376" s="196"/>
      <c r="AN376" s="179"/>
      <c r="AO376" s="206"/>
      <c r="AP376" s="74"/>
      <c r="AQ376" s="178"/>
      <c r="AR376" s="178"/>
      <c r="AS376" s="74"/>
      <c r="AT376" s="178"/>
      <c r="AU376" s="178"/>
      <c r="AV376" s="74"/>
      <c r="AW376" s="298"/>
    </row>
    <row r="377" spans="1:49" ht="14.25" customHeight="1" x14ac:dyDescent="0.2">
      <c r="A377" s="236"/>
      <c r="B377" s="234">
        <f t="shared" si="116"/>
        <v>19</v>
      </c>
      <c r="C377" s="154">
        <f>D375</f>
        <v>43230</v>
      </c>
      <c r="D377" s="240"/>
      <c r="E377" s="157" t="str">
        <f t="shared" si="119"/>
        <v>Après-midi</v>
      </c>
      <c r="F377" s="76"/>
      <c r="G377" s="73"/>
      <c r="H377" s="74"/>
      <c r="I377" s="73"/>
      <c r="J377" s="74"/>
      <c r="K377" s="73"/>
      <c r="L377" s="74"/>
      <c r="M377" s="73"/>
      <c r="N377" s="74"/>
      <c r="O377" s="308" t="str">
        <f t="shared" si="117"/>
        <v/>
      </c>
      <c r="P377" s="306" t="str">
        <f t="shared" si="118"/>
        <v/>
      </c>
      <c r="Q377" s="73"/>
      <c r="R377" s="293"/>
      <c r="S377" s="75"/>
      <c r="T377" s="223"/>
      <c r="U377" s="145"/>
      <c r="V377" s="146"/>
      <c r="W377" s="146"/>
      <c r="X377" s="74"/>
      <c r="Y377" s="131"/>
      <c r="Z377" s="74"/>
      <c r="AA377" s="73"/>
      <c r="AB377" s="74"/>
      <c r="AC377" s="186"/>
      <c r="AD377" s="169"/>
      <c r="AE377" s="191"/>
      <c r="AF377" s="138"/>
      <c r="AG377" s="186"/>
      <c r="AH377" s="203"/>
      <c r="AI377" s="169"/>
      <c r="AJ377" s="220"/>
      <c r="AK377" s="212"/>
      <c r="AL377" s="172"/>
      <c r="AM377" s="196"/>
      <c r="AN377" s="179"/>
      <c r="AO377" s="206"/>
      <c r="AP377" s="74"/>
      <c r="AQ377" s="178"/>
      <c r="AR377" s="178"/>
      <c r="AS377" s="74"/>
      <c r="AT377" s="178"/>
      <c r="AU377" s="178"/>
      <c r="AV377" s="74"/>
      <c r="AW377" s="298"/>
    </row>
    <row r="378" spans="1:49" ht="14.25" customHeight="1" x14ac:dyDescent="0.2">
      <c r="A378" s="236"/>
      <c r="B378" s="234">
        <f t="shared" si="116"/>
        <v>19</v>
      </c>
      <c r="C378" s="154">
        <f>D378</f>
        <v>43231</v>
      </c>
      <c r="D378" s="241">
        <f>D375+1</f>
        <v>43231</v>
      </c>
      <c r="E378" s="157" t="str">
        <f t="shared" si="119"/>
        <v>Nuit</v>
      </c>
      <c r="F378" s="76"/>
      <c r="G378" s="73"/>
      <c r="H378" s="74"/>
      <c r="I378" s="73"/>
      <c r="J378" s="74"/>
      <c r="K378" s="73"/>
      <c r="L378" s="74"/>
      <c r="M378" s="73"/>
      <c r="N378" s="74"/>
      <c r="O378" s="308" t="str">
        <f t="shared" si="117"/>
        <v/>
      </c>
      <c r="P378" s="306" t="str">
        <f t="shared" si="118"/>
        <v/>
      </c>
      <c r="Q378" s="73"/>
      <c r="R378" s="293"/>
      <c r="S378" s="75"/>
      <c r="T378" s="223"/>
      <c r="U378" s="145"/>
      <c r="V378" s="146"/>
      <c r="W378" s="146"/>
      <c r="X378" s="74"/>
      <c r="Y378" s="131"/>
      <c r="Z378" s="74"/>
      <c r="AA378" s="73"/>
      <c r="AB378" s="74"/>
      <c r="AC378" s="186"/>
      <c r="AD378" s="169"/>
      <c r="AE378" s="191"/>
      <c r="AF378" s="138"/>
      <c r="AG378" s="186"/>
      <c r="AH378" s="203"/>
      <c r="AI378" s="169"/>
      <c r="AJ378" s="211"/>
      <c r="AK378" s="219"/>
      <c r="AL378" s="172"/>
      <c r="AM378" s="196"/>
      <c r="AN378" s="179"/>
      <c r="AO378" s="206"/>
      <c r="AP378" s="74"/>
      <c r="AQ378" s="178"/>
      <c r="AR378" s="178"/>
      <c r="AS378" s="74"/>
      <c r="AT378" s="178"/>
      <c r="AU378" s="178"/>
      <c r="AV378" s="74"/>
      <c r="AW378" s="298"/>
    </row>
    <row r="379" spans="1:49" ht="14.25" customHeight="1" x14ac:dyDescent="0.2">
      <c r="A379" s="236"/>
      <c r="B379" s="234">
        <f t="shared" si="116"/>
        <v>19</v>
      </c>
      <c r="C379" s="154">
        <f>D378</f>
        <v>43231</v>
      </c>
      <c r="D379" s="239"/>
      <c r="E379" s="157" t="str">
        <f t="shared" si="119"/>
        <v>Matin</v>
      </c>
      <c r="F379" s="76"/>
      <c r="G379" s="73"/>
      <c r="H379" s="74"/>
      <c r="I379" s="73"/>
      <c r="J379" s="74"/>
      <c r="K379" s="73"/>
      <c r="L379" s="74"/>
      <c r="M379" s="73"/>
      <c r="N379" s="74"/>
      <c r="O379" s="308" t="str">
        <f t="shared" si="117"/>
        <v/>
      </c>
      <c r="P379" s="306" t="str">
        <f t="shared" si="118"/>
        <v/>
      </c>
      <c r="Q379" s="73"/>
      <c r="R379" s="294"/>
      <c r="S379" s="88"/>
      <c r="T379" s="224"/>
      <c r="U379" s="147"/>
      <c r="V379" s="148"/>
      <c r="W379" s="148"/>
      <c r="X379" s="128"/>
      <c r="Y379" s="132"/>
      <c r="Z379" s="128"/>
      <c r="AA379" s="126"/>
      <c r="AB379" s="128"/>
      <c r="AC379" s="186"/>
      <c r="AD379" s="169"/>
      <c r="AE379" s="191"/>
      <c r="AF379" s="138"/>
      <c r="AG379" s="186"/>
      <c r="AH379" s="203"/>
      <c r="AI379" s="169"/>
      <c r="AJ379" s="220"/>
      <c r="AK379" s="219"/>
      <c r="AL379" s="172"/>
      <c r="AM379" s="196"/>
      <c r="AN379" s="179"/>
      <c r="AO379" s="206"/>
      <c r="AP379" s="74"/>
      <c r="AQ379" s="178"/>
      <c r="AR379" s="178"/>
      <c r="AS379" s="74"/>
      <c r="AT379" s="178"/>
      <c r="AU379" s="178"/>
      <c r="AV379" s="74"/>
      <c r="AW379" s="298"/>
    </row>
    <row r="380" spans="1:49" ht="14.25" customHeight="1" x14ac:dyDescent="0.2">
      <c r="A380" s="236"/>
      <c r="B380" s="234">
        <f t="shared" si="116"/>
        <v>19</v>
      </c>
      <c r="C380" s="154">
        <f>D378</f>
        <v>43231</v>
      </c>
      <c r="D380" s="240"/>
      <c r="E380" s="157" t="str">
        <f t="shared" si="119"/>
        <v>Après-midi</v>
      </c>
      <c r="F380" s="76"/>
      <c r="G380" s="73"/>
      <c r="H380" s="74"/>
      <c r="I380" s="73"/>
      <c r="J380" s="74"/>
      <c r="K380" s="73"/>
      <c r="L380" s="74"/>
      <c r="M380" s="73"/>
      <c r="N380" s="74"/>
      <c r="O380" s="308" t="str">
        <f t="shared" si="117"/>
        <v/>
      </c>
      <c r="P380" s="306" t="str">
        <f t="shared" si="118"/>
        <v/>
      </c>
      <c r="Q380" s="73"/>
      <c r="R380" s="293"/>
      <c r="S380" s="75"/>
      <c r="T380" s="223"/>
      <c r="U380" s="145"/>
      <c r="V380" s="146"/>
      <c r="W380" s="146"/>
      <c r="X380" s="74"/>
      <c r="Y380" s="131"/>
      <c r="Z380" s="74"/>
      <c r="AA380" s="73"/>
      <c r="AB380" s="74"/>
      <c r="AC380" s="186"/>
      <c r="AD380" s="169"/>
      <c r="AE380" s="191"/>
      <c r="AF380" s="138"/>
      <c r="AG380" s="186"/>
      <c r="AH380" s="203"/>
      <c r="AI380" s="169"/>
      <c r="AJ380" s="211"/>
      <c r="AK380" s="212"/>
      <c r="AL380" s="172"/>
      <c r="AM380" s="196"/>
      <c r="AN380" s="179"/>
      <c r="AO380" s="206"/>
      <c r="AP380" s="74"/>
      <c r="AQ380" s="178"/>
      <c r="AR380" s="178"/>
      <c r="AS380" s="74"/>
      <c r="AT380" s="178"/>
      <c r="AU380" s="178"/>
      <c r="AV380" s="74"/>
      <c r="AW380" s="298"/>
    </row>
    <row r="381" spans="1:49" ht="14.25" customHeight="1" x14ac:dyDescent="0.2">
      <c r="A381" s="236"/>
      <c r="B381" s="234">
        <f t="shared" si="116"/>
        <v>19</v>
      </c>
      <c r="C381" s="154">
        <f>D381</f>
        <v>43232</v>
      </c>
      <c r="D381" s="241">
        <f>D378+1</f>
        <v>43232</v>
      </c>
      <c r="E381" s="157" t="str">
        <f t="shared" si="119"/>
        <v>Nuit</v>
      </c>
      <c r="F381" s="76"/>
      <c r="G381" s="73"/>
      <c r="H381" s="74"/>
      <c r="I381" s="73"/>
      <c r="J381" s="74"/>
      <c r="K381" s="73"/>
      <c r="L381" s="74"/>
      <c r="M381" s="73"/>
      <c r="N381" s="74"/>
      <c r="O381" s="308" t="str">
        <f t="shared" si="117"/>
        <v/>
      </c>
      <c r="P381" s="306" t="str">
        <f t="shared" si="118"/>
        <v/>
      </c>
      <c r="Q381" s="73"/>
      <c r="R381" s="293"/>
      <c r="S381" s="75"/>
      <c r="T381" s="223"/>
      <c r="U381" s="145"/>
      <c r="V381" s="146"/>
      <c r="W381" s="146"/>
      <c r="X381" s="74"/>
      <c r="Y381" s="131"/>
      <c r="Z381" s="74"/>
      <c r="AA381" s="73"/>
      <c r="AB381" s="74"/>
      <c r="AC381" s="186"/>
      <c r="AD381" s="169"/>
      <c r="AE381" s="191"/>
      <c r="AF381" s="138"/>
      <c r="AG381" s="186"/>
      <c r="AH381" s="203"/>
      <c r="AI381" s="169"/>
      <c r="AJ381" s="211"/>
      <c r="AK381" s="212"/>
      <c r="AL381" s="172"/>
      <c r="AM381" s="196"/>
      <c r="AN381" s="179"/>
      <c r="AO381" s="206"/>
      <c r="AP381" s="74"/>
      <c r="AQ381" s="178"/>
      <c r="AR381" s="178"/>
      <c r="AS381" s="74"/>
      <c r="AT381" s="178"/>
      <c r="AU381" s="178"/>
      <c r="AV381" s="74"/>
      <c r="AW381" s="298"/>
    </row>
    <row r="382" spans="1:49" ht="14.25" customHeight="1" x14ac:dyDescent="0.2">
      <c r="A382" s="236"/>
      <c r="B382" s="234">
        <f t="shared" si="116"/>
        <v>19</v>
      </c>
      <c r="C382" s="154">
        <f>D381</f>
        <v>43232</v>
      </c>
      <c r="D382" s="239"/>
      <c r="E382" s="157" t="str">
        <f t="shared" si="119"/>
        <v>Matin</v>
      </c>
      <c r="F382" s="72"/>
      <c r="G382" s="84"/>
      <c r="H382" s="85"/>
      <c r="I382" s="84"/>
      <c r="J382" s="85"/>
      <c r="K382" s="84"/>
      <c r="L382" s="85"/>
      <c r="M382" s="84"/>
      <c r="N382" s="85"/>
      <c r="O382" s="308" t="str">
        <f t="shared" si="117"/>
        <v/>
      </c>
      <c r="P382" s="306" t="str">
        <f t="shared" si="118"/>
        <v/>
      </c>
      <c r="Q382" s="73"/>
      <c r="R382" s="293"/>
      <c r="S382" s="75"/>
      <c r="T382" s="223"/>
      <c r="U382" s="145"/>
      <c r="V382" s="146"/>
      <c r="W382" s="146"/>
      <c r="X382" s="74"/>
      <c r="Y382" s="131"/>
      <c r="Z382" s="74"/>
      <c r="AA382" s="73"/>
      <c r="AB382" s="74"/>
      <c r="AC382" s="186"/>
      <c r="AD382" s="169"/>
      <c r="AE382" s="191"/>
      <c r="AF382" s="138"/>
      <c r="AG382" s="186"/>
      <c r="AH382" s="203"/>
      <c r="AI382" s="169"/>
      <c r="AJ382" s="211"/>
      <c r="AK382" s="212"/>
      <c r="AL382" s="172"/>
      <c r="AM382" s="196"/>
      <c r="AN382" s="179"/>
      <c r="AO382" s="206"/>
      <c r="AP382" s="74"/>
      <c r="AQ382" s="178"/>
      <c r="AR382" s="178"/>
      <c r="AS382" s="74"/>
      <c r="AT382" s="178"/>
      <c r="AU382" s="178"/>
      <c r="AV382" s="74"/>
      <c r="AW382" s="298"/>
    </row>
    <row r="383" spans="1:49" ht="14.25" customHeight="1" thickBot="1" x14ac:dyDescent="0.25">
      <c r="A383" s="237"/>
      <c r="B383" s="234">
        <f t="shared" si="116"/>
        <v>19</v>
      </c>
      <c r="C383" s="154">
        <f>D381</f>
        <v>43232</v>
      </c>
      <c r="D383" s="242"/>
      <c r="E383" s="158" t="str">
        <f t="shared" si="119"/>
        <v>Après-midi</v>
      </c>
      <c r="F383" s="78"/>
      <c r="G383" s="79"/>
      <c r="H383" s="80"/>
      <c r="I383" s="79"/>
      <c r="J383" s="80"/>
      <c r="K383" s="79"/>
      <c r="L383" s="80"/>
      <c r="M383" s="79"/>
      <c r="N383" s="80"/>
      <c r="O383" s="309" t="str">
        <f t="shared" si="117"/>
        <v/>
      </c>
      <c r="P383" s="310" t="str">
        <f t="shared" si="118"/>
        <v/>
      </c>
      <c r="Q383" s="79"/>
      <c r="R383" s="295"/>
      <c r="S383" s="81"/>
      <c r="T383" s="225"/>
      <c r="U383" s="149"/>
      <c r="V383" s="150"/>
      <c r="W383" s="150"/>
      <c r="X383" s="80"/>
      <c r="Y383" s="133"/>
      <c r="Z383" s="80"/>
      <c r="AA383" s="79"/>
      <c r="AB383" s="80"/>
      <c r="AC383" s="187"/>
      <c r="AD383" s="170"/>
      <c r="AE383" s="192"/>
      <c r="AF383" s="139"/>
      <c r="AG383" s="187"/>
      <c r="AH383" s="204"/>
      <c r="AI383" s="170"/>
      <c r="AJ383" s="213"/>
      <c r="AK383" s="214"/>
      <c r="AL383" s="173"/>
      <c r="AM383" s="197"/>
      <c r="AN383" s="198"/>
      <c r="AO383" s="207"/>
      <c r="AP383" s="80"/>
      <c r="AQ383" s="180"/>
      <c r="AR383" s="180"/>
      <c r="AS383" s="80"/>
      <c r="AT383" s="180"/>
      <c r="AU383" s="180"/>
      <c r="AV383" s="80"/>
      <c r="AW383" s="299"/>
    </row>
    <row r="384" spans="1:49" ht="14.25" customHeight="1" thickBot="1" x14ac:dyDescent="0.25">
      <c r="A384" s="144"/>
      <c r="B384" s="144"/>
      <c r="F384" s="119" t="s">
        <v>103</v>
      </c>
      <c r="G384" s="111">
        <f t="shared" ref="G384:N384" si="120">SUM(G366:G383)</f>
        <v>0</v>
      </c>
      <c r="H384" s="112">
        <f t="shared" si="120"/>
        <v>0</v>
      </c>
      <c r="I384" s="111">
        <f t="shared" si="120"/>
        <v>0</v>
      </c>
      <c r="J384" s="112">
        <f t="shared" si="120"/>
        <v>0</v>
      </c>
      <c r="K384" s="111">
        <f t="shared" si="120"/>
        <v>0</v>
      </c>
      <c r="L384" s="112">
        <f t="shared" si="120"/>
        <v>0</v>
      </c>
      <c r="M384" s="111">
        <f t="shared" si="120"/>
        <v>0</v>
      </c>
      <c r="N384" s="112">
        <f t="shared" si="120"/>
        <v>0</v>
      </c>
      <c r="O384" s="176">
        <f>SUM(G384,I384,K384,M384)</f>
        <v>0</v>
      </c>
      <c r="P384" s="314">
        <f>SUM(H384,J384,L384,N384)</f>
        <v>0</v>
      </c>
      <c r="Q384" s="111">
        <f t="shared" ref="Q384:R384" si="121">SUM(Q366:Q383)</f>
        <v>0</v>
      </c>
      <c r="R384" s="112">
        <f t="shared" si="121"/>
        <v>0</v>
      </c>
      <c r="S384" s="112">
        <f>SUM(S366:S383)</f>
        <v>0</v>
      </c>
      <c r="T384" s="221"/>
      <c r="W384" s="121" t="s">
        <v>104</v>
      </c>
      <c r="X384" s="152">
        <f>IFERROR(AVERAGE(X366:X383),0)</f>
        <v>0</v>
      </c>
      <c r="Y384" s="123" t="str">
        <f>IFERROR(AVERAGE(Y366:Y383),"-")</f>
        <v>-</v>
      </c>
      <c r="Z384" s="122"/>
      <c r="AA384" s="121">
        <f>IFERROR(AVERAGE(AA366:AA383),0)</f>
        <v>0</v>
      </c>
      <c r="AB384" s="122"/>
      <c r="AC384" s="188" t="str">
        <f>IFERROR(AVERAGE(AC366:AC383),"-")</f>
        <v>-</v>
      </c>
      <c r="AD384" s="112"/>
      <c r="AE384" s="193" t="str">
        <f>IFERROR(AVERAGE(AE366:AE383),"-")</f>
        <v>-</v>
      </c>
      <c r="AF384" s="121"/>
      <c r="AG384" s="188" t="str">
        <f>IFERROR(AVERAGE(AG366:AG383),"-")</f>
        <v>-</v>
      </c>
      <c r="AH384" s="201">
        <f t="shared" ref="AH384" si="122">IFERROR(AVERAGE(AH366:AH383),0)</f>
        <v>0</v>
      </c>
      <c r="AI384" s="112"/>
      <c r="AJ384" s="210" t="str">
        <f>IFERROR(AVERAGE(AJ366:AJ383),"-")</f>
        <v>-</v>
      </c>
      <c r="AK384" s="215" t="str">
        <f>IFERROR(AVERAGE(AK366:AK383),"-")</f>
        <v>-</v>
      </c>
      <c r="AL384" s="174"/>
      <c r="AM384" s="181"/>
      <c r="AN384" s="181"/>
      <c r="AO384" s="181"/>
      <c r="AP384" s="110"/>
      <c r="AQ384" s="181"/>
      <c r="AR384" s="181"/>
      <c r="AS384" s="110"/>
      <c r="AT384" s="181"/>
      <c r="AU384" s="181"/>
      <c r="AV384" s="110"/>
      <c r="AW384" s="110"/>
    </row>
  </sheetData>
  <sheetProtection selectLockedCells="1"/>
  <dataConsolidate/>
  <mergeCells count="184">
    <mergeCell ref="AT4:AT5"/>
    <mergeCell ref="AS4:AS5"/>
    <mergeCell ref="AR4:AR5"/>
    <mergeCell ref="AQ4:AQ5"/>
    <mergeCell ref="AP4:AP5"/>
    <mergeCell ref="AO4:AO5"/>
    <mergeCell ref="AN4:AN5"/>
    <mergeCell ref="AM4:AM5"/>
    <mergeCell ref="AW4:AW5"/>
    <mergeCell ref="AV4:AV5"/>
    <mergeCell ref="AU4:AU5"/>
    <mergeCell ref="G2:S2"/>
    <mergeCell ref="F1:X1"/>
    <mergeCell ref="Y1:AQ1"/>
    <mergeCell ref="U4:U5"/>
    <mergeCell ref="V4:V5"/>
    <mergeCell ref="W4:W5"/>
    <mergeCell ref="X4:X5"/>
    <mergeCell ref="AA4:AA5"/>
    <mergeCell ref="AB4:AB5"/>
    <mergeCell ref="AC4:AC5"/>
    <mergeCell ref="AE4:AE5"/>
    <mergeCell ref="AG4:AG5"/>
    <mergeCell ref="AH4:AH5"/>
    <mergeCell ref="AJ4:AJ5"/>
    <mergeCell ref="AK4:AK5"/>
    <mergeCell ref="T4:T5"/>
    <mergeCell ref="A346:A363"/>
    <mergeCell ref="D346:D348"/>
    <mergeCell ref="D349:D351"/>
    <mergeCell ref="D352:D354"/>
    <mergeCell ref="D355:D357"/>
    <mergeCell ref="D358:D360"/>
    <mergeCell ref="D361:D363"/>
    <mergeCell ref="A366:A383"/>
    <mergeCell ref="D366:D368"/>
    <mergeCell ref="D369:D371"/>
    <mergeCell ref="D372:D374"/>
    <mergeCell ref="D375:D377"/>
    <mergeCell ref="D378:D380"/>
    <mergeCell ref="D381:D383"/>
    <mergeCell ref="A306:A323"/>
    <mergeCell ref="D306:D308"/>
    <mergeCell ref="D309:D311"/>
    <mergeCell ref="D312:D314"/>
    <mergeCell ref="D315:D317"/>
    <mergeCell ref="D318:D320"/>
    <mergeCell ref="D321:D323"/>
    <mergeCell ref="A326:A343"/>
    <mergeCell ref="D326:D328"/>
    <mergeCell ref="D329:D331"/>
    <mergeCell ref="D332:D334"/>
    <mergeCell ref="D335:D337"/>
    <mergeCell ref="D338:D340"/>
    <mergeCell ref="D341:D343"/>
    <mergeCell ref="A266:A283"/>
    <mergeCell ref="D266:D268"/>
    <mergeCell ref="D269:D271"/>
    <mergeCell ref="D272:D274"/>
    <mergeCell ref="D275:D277"/>
    <mergeCell ref="D278:D280"/>
    <mergeCell ref="D281:D283"/>
    <mergeCell ref="A286:A303"/>
    <mergeCell ref="D286:D288"/>
    <mergeCell ref="D289:D291"/>
    <mergeCell ref="D292:D294"/>
    <mergeCell ref="D295:D297"/>
    <mergeCell ref="D298:D300"/>
    <mergeCell ref="D301:D303"/>
    <mergeCell ref="A246:A263"/>
    <mergeCell ref="D246:D248"/>
    <mergeCell ref="D249:D251"/>
    <mergeCell ref="D252:D254"/>
    <mergeCell ref="D255:D257"/>
    <mergeCell ref="D258:D260"/>
    <mergeCell ref="D261:D263"/>
    <mergeCell ref="A226:A243"/>
    <mergeCell ref="D226:D228"/>
    <mergeCell ref="D229:D231"/>
    <mergeCell ref="D232:D234"/>
    <mergeCell ref="D235:D237"/>
    <mergeCell ref="D238:D240"/>
    <mergeCell ref="D241:D243"/>
    <mergeCell ref="A206:A223"/>
    <mergeCell ref="D206:D208"/>
    <mergeCell ref="D209:D211"/>
    <mergeCell ref="D212:D214"/>
    <mergeCell ref="D215:D217"/>
    <mergeCell ref="D218:D220"/>
    <mergeCell ref="D221:D223"/>
    <mergeCell ref="A186:A203"/>
    <mergeCell ref="D186:D188"/>
    <mergeCell ref="D189:D191"/>
    <mergeCell ref="D192:D194"/>
    <mergeCell ref="D195:D197"/>
    <mergeCell ref="D198:D200"/>
    <mergeCell ref="D201:D203"/>
    <mergeCell ref="A166:A183"/>
    <mergeCell ref="D166:D168"/>
    <mergeCell ref="D169:D171"/>
    <mergeCell ref="D172:D174"/>
    <mergeCell ref="D175:D177"/>
    <mergeCell ref="D178:D180"/>
    <mergeCell ref="D181:D183"/>
    <mergeCell ref="A146:A163"/>
    <mergeCell ref="D146:D148"/>
    <mergeCell ref="D149:D151"/>
    <mergeCell ref="D152:D154"/>
    <mergeCell ref="D155:D157"/>
    <mergeCell ref="D158:D160"/>
    <mergeCell ref="D161:D163"/>
    <mergeCell ref="A126:A143"/>
    <mergeCell ref="D126:D128"/>
    <mergeCell ref="D129:D131"/>
    <mergeCell ref="D132:D134"/>
    <mergeCell ref="D135:D137"/>
    <mergeCell ref="D138:D140"/>
    <mergeCell ref="D141:D143"/>
    <mergeCell ref="A106:A123"/>
    <mergeCell ref="D106:D108"/>
    <mergeCell ref="D109:D111"/>
    <mergeCell ref="D112:D114"/>
    <mergeCell ref="D115:D117"/>
    <mergeCell ref="D118:D120"/>
    <mergeCell ref="D121:D123"/>
    <mergeCell ref="A86:A103"/>
    <mergeCell ref="D86:D88"/>
    <mergeCell ref="D89:D91"/>
    <mergeCell ref="D92:D94"/>
    <mergeCell ref="D95:D97"/>
    <mergeCell ref="D98:D100"/>
    <mergeCell ref="D101:D103"/>
    <mergeCell ref="A66:A83"/>
    <mergeCell ref="D66:D68"/>
    <mergeCell ref="D69:D71"/>
    <mergeCell ref="D72:D74"/>
    <mergeCell ref="D75:D77"/>
    <mergeCell ref="D78:D80"/>
    <mergeCell ref="D81:D83"/>
    <mergeCell ref="AT2:AV2"/>
    <mergeCell ref="D1:E1"/>
    <mergeCell ref="G3:H3"/>
    <mergeCell ref="AO2:AP2"/>
    <mergeCell ref="AM2:AN2"/>
    <mergeCell ref="AC3:AD3"/>
    <mergeCell ref="AE3:AF3"/>
    <mergeCell ref="AG3:AI3"/>
    <mergeCell ref="AJ3:AL3"/>
    <mergeCell ref="AC2:AF2"/>
    <mergeCell ref="AG2:AL2"/>
    <mergeCell ref="U2:X2"/>
    <mergeCell ref="Y2:Z2"/>
    <mergeCell ref="AA2:AB2"/>
    <mergeCell ref="Q3:R3"/>
    <mergeCell ref="O3:P3"/>
    <mergeCell ref="M3:N3"/>
    <mergeCell ref="K3:L3"/>
    <mergeCell ref="I3:J3"/>
    <mergeCell ref="E2:E5"/>
    <mergeCell ref="AQ2:AS2"/>
    <mergeCell ref="A46:A63"/>
    <mergeCell ref="D46:D48"/>
    <mergeCell ref="D49:D51"/>
    <mergeCell ref="D52:D54"/>
    <mergeCell ref="D55:D57"/>
    <mergeCell ref="D58:D60"/>
    <mergeCell ref="D61:D63"/>
    <mergeCell ref="A2:A5"/>
    <mergeCell ref="F2:F4"/>
    <mergeCell ref="A26:A43"/>
    <mergeCell ref="D26:D28"/>
    <mergeCell ref="D29:D31"/>
    <mergeCell ref="D32:D34"/>
    <mergeCell ref="D35:D37"/>
    <mergeCell ref="D38:D40"/>
    <mergeCell ref="D41:D43"/>
    <mergeCell ref="D2:D5"/>
    <mergeCell ref="A6:A23"/>
    <mergeCell ref="D21:D23"/>
    <mergeCell ref="D18:D20"/>
    <mergeCell ref="D15:D17"/>
    <mergeCell ref="D12:D14"/>
    <mergeCell ref="D9:D11"/>
    <mergeCell ref="D6:D8"/>
  </mergeCells>
  <phoneticPr fontId="6" type="noConversion"/>
  <conditionalFormatting sqref="AE3 AJ3 AG2:AG3 AM2:AW3 A2:G2 AD5 C3:C5 Y5 U4:AL4 AV4:AW4 AS4 AP4 AF5 AI5 AL5 A1:F1 A84:A85 A104:A105 A124:A125 A144:A145 A164:A165 A184:A185 A204:A205 A224:A225 A244:A245 A6:E6 A385:AW1048576 A25:A65 T2:AC3 A7:B24 B25:B263 C85:AW85 C105:AW105 C125:AW125 C145:AW145 C165:AW165 C185:AW185 C205:AW205 C225:AW225 C245:AW245 A264:P264 C24:AW25 C45:AW45 C44:P44 T44:AW44 C65:AW65 C64:P64 T64:AW64 C84:P84 T84:AW84 C104:P104 T104:AW104 C124:P124 T124:AW124 C144:P144 T126:AW144 C164:P164 T164:AW164 C184:P184 T184:AW184 C204:P204 T204:AW204 C224:P224 T224:AW224 C244:P244 T244:AW244 T264:AW264 C26:E43 C7:E23 C46:E63 AR1:AW1 F3:S5">
    <cfRule type="expression" dxfId="245" priority="554">
      <formula>IF($C1=$D$1,1,0)</formula>
    </cfRule>
    <cfRule type="expression" dxfId="244" priority="555" stopIfTrue="1">
      <formula>AND(IF(A1="",1,0),IF($C1="",0,1))</formula>
    </cfRule>
  </conditionalFormatting>
  <conditionalFormatting sqref="AE3 AJ3 AG2:AG3 AM2:AW3 A2:G2 AD5 C3:C5 Y5 U4:AL4 AV4:AW4 AS4 AP4 AF5 AI5 AL5 A1:F1 A84:A85 A104:A105 A124:A125 A144:A145 A164:A165 A184:A185 A204:A205 A224:A225 A244:A245 A6:E6 A385:AW1048576 A25:A65 T126:T143 T2:AC3 A7:B24 B25:B263 C85:AW85 C105:AW105 C125:AW125 C145:AW145 C165:AW165 C185:AW185 C205:AW205 C225:AW225 C245:AW245 A264:P264 C24:AW25 C45:AW45 C44:P44 T44:AW44 C65:AW65 C64:P64 T64:AW64 C84:P84 T84:AW84 C104:P104 T104:AW104 C124:P124 T124:AW124 C144:P144 T144:AW144 C164:P164 T164:AW164 C184:P184 T184:AW184 C204:P204 T204:AW204 C224:P224 T224:AW224 C244:P244 T244:AW244 T264:AW264 C26:E43 C7:E23 C46:E63 AR1:AW1 F3:S5">
    <cfRule type="cellIs" dxfId="243" priority="550" operator="equal">
      <formula>0</formula>
    </cfRule>
  </conditionalFormatting>
  <conditionalFormatting sqref="Z5">
    <cfRule type="expression" dxfId="554" priority="548">
      <formula>IF($C5=$D$1,1,0)</formula>
    </cfRule>
    <cfRule type="expression" dxfId="553" priority="549" stopIfTrue="1">
      <formula>AND(IF(Z5="",1,0),IF($C5="",0,1))</formula>
    </cfRule>
  </conditionalFormatting>
  <conditionalFormatting sqref="Z5">
    <cfRule type="cellIs" dxfId="552" priority="547" operator="equal">
      <formula>0</formula>
    </cfRule>
  </conditionalFormatting>
  <conditionalFormatting sqref="A66:A83 C66:E83">
    <cfRule type="expression" dxfId="548" priority="542">
      <formula>IF($C66=$D$1,1,0)</formula>
    </cfRule>
    <cfRule type="expression" dxfId="547" priority="543" stopIfTrue="1">
      <formula>AND(IF(A66="",1,0),IF($C66="",0,1))</formula>
    </cfRule>
  </conditionalFormatting>
  <conditionalFormatting sqref="A66:A83 C66:E83">
    <cfRule type="cellIs" dxfId="546" priority="541" operator="equal">
      <formula>0</formula>
    </cfRule>
  </conditionalFormatting>
  <conditionalFormatting sqref="A86:A103 C86:E103">
    <cfRule type="expression" dxfId="542" priority="536">
      <formula>IF($C86=$D$1,1,0)</formula>
    </cfRule>
    <cfRule type="expression" dxfId="541" priority="537" stopIfTrue="1">
      <formula>AND(IF(A86="",1,0),IF($C86="",0,1))</formula>
    </cfRule>
  </conditionalFormatting>
  <conditionalFormatting sqref="A86:A103 C86:E103">
    <cfRule type="cellIs" dxfId="540" priority="535" operator="equal">
      <formula>0</formula>
    </cfRule>
  </conditionalFormatting>
  <conditionalFormatting sqref="A106:A123 C106:E123">
    <cfRule type="expression" dxfId="536" priority="530">
      <formula>IF($C106=$D$1,1,0)</formula>
    </cfRule>
    <cfRule type="expression" dxfId="535" priority="531" stopIfTrue="1">
      <formula>AND(IF(A106="",1,0),IF($C106="",0,1))</formula>
    </cfRule>
  </conditionalFormatting>
  <conditionalFormatting sqref="A106:A123 C106:E123">
    <cfRule type="cellIs" dxfId="534" priority="529" operator="equal">
      <formula>0</formula>
    </cfRule>
  </conditionalFormatting>
  <conditionalFormatting sqref="A126:A143 C126:N143">
    <cfRule type="expression" dxfId="530" priority="524">
      <formula>IF($C126=$D$1,1,0)</formula>
    </cfRule>
    <cfRule type="expression" dxfId="529" priority="525" stopIfTrue="1">
      <formula>AND(IF(A126="",1,0),IF($C126="",0,1))</formula>
    </cfRule>
  </conditionalFormatting>
  <conditionalFormatting sqref="A126:A143 U126:AW143 C126:N143">
    <cfRule type="cellIs" dxfId="528" priority="523" operator="equal">
      <formula>0</formula>
    </cfRule>
  </conditionalFormatting>
  <conditionalFormatting sqref="A146:A163 C146:E163">
    <cfRule type="expression" dxfId="524" priority="518">
      <formula>IF($C146=$D$1,1,0)</formula>
    </cfRule>
    <cfRule type="expression" dxfId="523" priority="519" stopIfTrue="1">
      <formula>AND(IF(A146="",1,0),IF($C146="",0,1))</formula>
    </cfRule>
  </conditionalFormatting>
  <conditionalFormatting sqref="A146:A163 C146:E163">
    <cfRule type="cellIs" dxfId="522" priority="517" operator="equal">
      <formula>0</formula>
    </cfRule>
  </conditionalFormatting>
  <conditionalFormatting sqref="A166:A183 C166:E183">
    <cfRule type="expression" dxfId="518" priority="512">
      <formula>IF($C166=$D$1,1,0)</formula>
    </cfRule>
    <cfRule type="expression" dxfId="517" priority="513" stopIfTrue="1">
      <formula>AND(IF(A166="",1,0),IF($C166="",0,1))</formula>
    </cfRule>
  </conditionalFormatting>
  <conditionalFormatting sqref="A166:A183 C166:E183">
    <cfRule type="cellIs" dxfId="516" priority="511" operator="equal">
      <formula>0</formula>
    </cfRule>
  </conditionalFormatting>
  <conditionalFormatting sqref="A186:A203 C186:E203">
    <cfRule type="expression" dxfId="512" priority="506">
      <formula>IF($C186=$D$1,1,0)</formula>
    </cfRule>
    <cfRule type="expression" dxfId="511" priority="507" stopIfTrue="1">
      <formula>AND(IF(A186="",1,0),IF($C186="",0,1))</formula>
    </cfRule>
  </conditionalFormatting>
  <conditionalFormatting sqref="A186:A203 C186:E203">
    <cfRule type="cellIs" dxfId="510" priority="505" operator="equal">
      <formula>0</formula>
    </cfRule>
  </conditionalFormatting>
  <conditionalFormatting sqref="A206:A223 C206:E223">
    <cfRule type="expression" dxfId="506" priority="500">
      <formula>IF($C206=$D$1,1,0)</formula>
    </cfRule>
    <cfRule type="expression" dxfId="505" priority="501" stopIfTrue="1">
      <formula>AND(IF(A206="",1,0),IF($C206="",0,1))</formula>
    </cfRule>
  </conditionalFormatting>
  <conditionalFormatting sqref="A206:A223 C206:E223">
    <cfRule type="cellIs" dxfId="504" priority="499" operator="equal">
      <formula>0</formula>
    </cfRule>
  </conditionalFormatting>
  <conditionalFormatting sqref="A226:A243 C226:E243">
    <cfRule type="expression" dxfId="500" priority="494">
      <formula>IF($C226=$D$1,1,0)</formula>
    </cfRule>
    <cfRule type="expression" dxfId="499" priority="495" stopIfTrue="1">
      <formula>AND(IF(A226="",1,0),IF($C226="",0,1))</formula>
    </cfRule>
  </conditionalFormatting>
  <conditionalFormatting sqref="A226:A243 C226:E243">
    <cfRule type="cellIs" dxfId="498" priority="493" operator="equal">
      <formula>0</formula>
    </cfRule>
  </conditionalFormatting>
  <conditionalFormatting sqref="A246:A263 C246:E263">
    <cfRule type="expression" dxfId="494" priority="488">
      <formula>IF($C246=$D$1,1,0)</formula>
    </cfRule>
    <cfRule type="expression" dxfId="493" priority="489" stopIfTrue="1">
      <formula>AND(IF(A246="",1,0),IF($C246="",0,1))</formula>
    </cfRule>
  </conditionalFormatting>
  <conditionalFormatting sqref="A246:A263 C246:E263">
    <cfRule type="cellIs" dxfId="492" priority="487" operator="equal">
      <formula>0</formula>
    </cfRule>
  </conditionalFormatting>
  <conditionalFormatting sqref="A265 A284:E284 C265:AW265 B265:B283 G284:P284 T284:AW284">
    <cfRule type="expression" dxfId="455" priority="401">
      <formula>IF($C265=$D$1,1,0)</formula>
    </cfRule>
    <cfRule type="expression" dxfId="454" priority="402" stopIfTrue="1">
      <formula>AND(IF(A265="",1,0),IF($C265="",0,1))</formula>
    </cfRule>
  </conditionalFormatting>
  <conditionalFormatting sqref="A265 A284:E284 C265:AW265 B265:B283 G284:P284 T284:AW284">
    <cfRule type="cellIs" dxfId="453" priority="400" operator="equal">
      <formula>0</formula>
    </cfRule>
  </conditionalFormatting>
  <conditionalFormatting sqref="A266:A283 C266:E283">
    <cfRule type="expression" dxfId="452" priority="398">
      <formula>IF($C266=$D$1,1,0)</formula>
    </cfRule>
    <cfRule type="expression" dxfId="451" priority="399" stopIfTrue="1">
      <formula>AND(IF(A266="",1,0),IF($C266="",0,1))</formula>
    </cfRule>
  </conditionalFormatting>
  <conditionalFormatting sqref="A266:A283 C266:E283">
    <cfRule type="cellIs" dxfId="450" priority="397" operator="equal">
      <formula>0</formula>
    </cfRule>
  </conditionalFormatting>
  <conditionalFormatting sqref="A285 A304:E304 C285:AW285 B285:B303 G304:P304 T304:AW304">
    <cfRule type="expression" dxfId="446" priority="392">
      <formula>IF($C285=$D$1,1,0)</formula>
    </cfRule>
    <cfRule type="expression" dxfId="445" priority="393" stopIfTrue="1">
      <formula>AND(IF(A285="",1,0),IF($C285="",0,1))</formula>
    </cfRule>
  </conditionalFormatting>
  <conditionalFormatting sqref="A285 A304:E304 C285:AW285 B285:B303 G304:P304 T304:AW304">
    <cfRule type="cellIs" dxfId="444" priority="391" operator="equal">
      <formula>0</formula>
    </cfRule>
  </conditionalFormatting>
  <conditionalFormatting sqref="A286:A303 C286:E303">
    <cfRule type="expression" dxfId="443" priority="389">
      <formula>IF($C286=$D$1,1,0)</formula>
    </cfRule>
    <cfRule type="expression" dxfId="442" priority="390" stopIfTrue="1">
      <formula>AND(IF(A286="",1,0),IF($C286="",0,1))</formula>
    </cfRule>
  </conditionalFormatting>
  <conditionalFormatting sqref="A286:A303 C286:E303">
    <cfRule type="cellIs" dxfId="441" priority="388" operator="equal">
      <formula>0</formula>
    </cfRule>
  </conditionalFormatting>
  <conditionalFormatting sqref="A305 A324:E324 C305:AW305 B305:B323 G324:P324 T324:AW324">
    <cfRule type="expression" dxfId="437" priority="383">
      <formula>IF($C305=$D$1,1,0)</formula>
    </cfRule>
    <cfRule type="expression" dxfId="436" priority="384" stopIfTrue="1">
      <formula>AND(IF(A305="",1,0),IF($C305="",0,1))</formula>
    </cfRule>
  </conditionalFormatting>
  <conditionalFormatting sqref="A305 A324:E324 C305:AW305 B305:B323 G324:P324 T324:AW324">
    <cfRule type="cellIs" dxfId="435" priority="382" operator="equal">
      <formula>0</formula>
    </cfRule>
  </conditionalFormatting>
  <conditionalFormatting sqref="A306:A323 C306:E323">
    <cfRule type="expression" dxfId="434" priority="380">
      <formula>IF($C306=$D$1,1,0)</formula>
    </cfRule>
    <cfRule type="expression" dxfId="433" priority="381" stopIfTrue="1">
      <formula>AND(IF(A306="",1,0),IF($C306="",0,1))</formula>
    </cfRule>
  </conditionalFormatting>
  <conditionalFormatting sqref="A306:A323 C306:E323">
    <cfRule type="cellIs" dxfId="432" priority="379" operator="equal">
      <formula>0</formula>
    </cfRule>
  </conditionalFormatting>
  <conditionalFormatting sqref="A325 A344:E344 C325:AW325 B325:B343 G344:P344 T344:AW344">
    <cfRule type="expression" dxfId="428" priority="374">
      <formula>IF($C325=$D$1,1,0)</formula>
    </cfRule>
    <cfRule type="expression" dxfId="427" priority="375" stopIfTrue="1">
      <formula>AND(IF(A325="",1,0),IF($C325="",0,1))</formula>
    </cfRule>
  </conditionalFormatting>
  <conditionalFormatting sqref="A325 A344:E344 C325:AW325 B325:B343 G344:P344 T344:AW344">
    <cfRule type="cellIs" dxfId="426" priority="373" operator="equal">
      <formula>0</formula>
    </cfRule>
  </conditionalFormatting>
  <conditionalFormatting sqref="A326:A343 C326:E343">
    <cfRule type="expression" dxfId="425" priority="371">
      <formula>IF($C326=$D$1,1,0)</formula>
    </cfRule>
    <cfRule type="expression" dxfId="424" priority="372" stopIfTrue="1">
      <formula>AND(IF(A326="",1,0),IF($C326="",0,1))</formula>
    </cfRule>
  </conditionalFormatting>
  <conditionalFormatting sqref="A326:A343 C326:E343">
    <cfRule type="cellIs" dxfId="423" priority="370" operator="equal">
      <formula>0</formula>
    </cfRule>
  </conditionalFormatting>
  <conditionalFormatting sqref="A345 A364:E364 C345:AW345 B345:B363 G364:P364 T364:AW364">
    <cfRule type="expression" dxfId="419" priority="365">
      <formula>IF($C345=$D$1,1,0)</formula>
    </cfRule>
    <cfRule type="expression" dxfId="418" priority="366" stopIfTrue="1">
      <formula>AND(IF(A345="",1,0),IF($C345="",0,1))</formula>
    </cfRule>
  </conditionalFormatting>
  <conditionalFormatting sqref="A345 A364:E364 C345:AW345 B345:B363 G364:P364 T364:AW364">
    <cfRule type="cellIs" dxfId="417" priority="364" operator="equal">
      <formula>0</formula>
    </cfRule>
  </conditionalFormatting>
  <conditionalFormatting sqref="A346:A363 C346:E363">
    <cfRule type="expression" dxfId="416" priority="362">
      <formula>IF($C346=$D$1,1,0)</formula>
    </cfRule>
    <cfRule type="expression" dxfId="415" priority="363" stopIfTrue="1">
      <formula>AND(IF(A346="",1,0),IF($C346="",0,1))</formula>
    </cfRule>
  </conditionalFormatting>
  <conditionalFormatting sqref="A346:A363 C346:E363">
    <cfRule type="cellIs" dxfId="414" priority="361" operator="equal">
      <formula>0</formula>
    </cfRule>
  </conditionalFormatting>
  <conditionalFormatting sqref="A365 A384:E384 C365:AW365 B365:B383 G384:P384 T384:AW384">
    <cfRule type="expression" dxfId="410" priority="356">
      <formula>IF($C365=$D$1,1,0)</formula>
    </cfRule>
    <cfRule type="expression" dxfId="409" priority="357" stopIfTrue="1">
      <formula>AND(IF(A365="",1,0),IF($C365="",0,1))</formula>
    </cfRule>
  </conditionalFormatting>
  <conditionalFormatting sqref="A365 A384:E384 C365:AW365 B365:B383 G384:P384 T384:AW384">
    <cfRule type="cellIs" dxfId="408" priority="355" operator="equal">
      <formula>0</formula>
    </cfRule>
  </conditionalFormatting>
  <conditionalFormatting sqref="A366:A383 C366:E383">
    <cfRule type="expression" dxfId="407" priority="353">
      <formula>IF($C366=$D$1,1,0)</formula>
    </cfRule>
    <cfRule type="expression" dxfId="406" priority="354" stopIfTrue="1">
      <formula>AND(IF(A366="",1,0),IF($C366="",0,1))</formula>
    </cfRule>
  </conditionalFormatting>
  <conditionalFormatting sqref="A366:A383 C366:E383">
    <cfRule type="cellIs" dxfId="405" priority="352" operator="equal">
      <formula>0</formula>
    </cfRule>
  </conditionalFormatting>
  <conditionalFormatting sqref="F284">
    <cfRule type="expression" dxfId="401" priority="347">
      <formula>IF($C284=$D$1,1,0)</formula>
    </cfRule>
    <cfRule type="expression" dxfId="400" priority="348" stopIfTrue="1">
      <formula>AND(IF(F284="",1,0),IF($C284="",0,1))</formula>
    </cfRule>
  </conditionalFormatting>
  <conditionalFormatting sqref="F284">
    <cfRule type="cellIs" dxfId="399" priority="346" operator="equal">
      <formula>0</formula>
    </cfRule>
  </conditionalFormatting>
  <conditionalFormatting sqref="F304">
    <cfRule type="expression" dxfId="398" priority="344">
      <formula>IF($C304=$D$1,1,0)</formula>
    </cfRule>
    <cfRule type="expression" dxfId="397" priority="345" stopIfTrue="1">
      <formula>AND(IF(F304="",1,0),IF($C304="",0,1))</formula>
    </cfRule>
  </conditionalFormatting>
  <conditionalFormatting sqref="F304">
    <cfRule type="cellIs" dxfId="396" priority="343" operator="equal">
      <formula>0</formula>
    </cfRule>
  </conditionalFormatting>
  <conditionalFormatting sqref="F324">
    <cfRule type="expression" dxfId="395" priority="341">
      <formula>IF($C324=$D$1,1,0)</formula>
    </cfRule>
    <cfRule type="expression" dxfId="394" priority="342" stopIfTrue="1">
      <formula>AND(IF(F324="",1,0),IF($C324="",0,1))</formula>
    </cfRule>
  </conditionalFormatting>
  <conditionalFormatting sqref="F324">
    <cfRule type="cellIs" dxfId="393" priority="340" operator="equal">
      <formula>0</formula>
    </cfRule>
  </conditionalFormatting>
  <conditionalFormatting sqref="F344">
    <cfRule type="expression" dxfId="392" priority="338">
      <formula>IF($C344=$D$1,1,0)</formula>
    </cfRule>
    <cfRule type="expression" dxfId="391" priority="339" stopIfTrue="1">
      <formula>AND(IF(F344="",1,0),IF($C344="",0,1))</formula>
    </cfRule>
  </conditionalFormatting>
  <conditionalFormatting sqref="F344">
    <cfRule type="cellIs" dxfId="390" priority="337" operator="equal">
      <formula>0</formula>
    </cfRule>
  </conditionalFormatting>
  <conditionalFormatting sqref="F364">
    <cfRule type="expression" dxfId="389" priority="335">
      <formula>IF($C364=$D$1,1,0)</formula>
    </cfRule>
    <cfRule type="expression" dxfId="388" priority="336" stopIfTrue="1">
      <formula>AND(IF(F364="",1,0),IF($C364="",0,1))</formula>
    </cfRule>
  </conditionalFormatting>
  <conditionalFormatting sqref="F364">
    <cfRule type="cellIs" dxfId="387" priority="334" operator="equal">
      <formula>0</formula>
    </cfRule>
  </conditionalFormatting>
  <conditionalFormatting sqref="F384">
    <cfRule type="expression" dxfId="386" priority="332">
      <formula>IF($C384=$D$1,1,0)</formula>
    </cfRule>
    <cfRule type="expression" dxfId="385" priority="333" stopIfTrue="1">
      <formula>AND(IF(F384="",1,0),IF($C384="",0,1))</formula>
    </cfRule>
  </conditionalFormatting>
  <conditionalFormatting sqref="F384">
    <cfRule type="cellIs" dxfId="384" priority="331" operator="equal">
      <formula>0</formula>
    </cfRule>
  </conditionalFormatting>
  <conditionalFormatting sqref="Q44:R44">
    <cfRule type="expression" dxfId="356" priority="329">
      <formula>IF($C44=$D$1,1,0)</formula>
    </cfRule>
    <cfRule type="expression" dxfId="355" priority="330" stopIfTrue="1">
      <formula>AND(IF(Q44="",1,0),IF($C44="",0,1))</formula>
    </cfRule>
  </conditionalFormatting>
  <conditionalFormatting sqref="Q44:R44">
    <cfRule type="cellIs" dxfId="354" priority="328" operator="equal">
      <formula>0</formula>
    </cfRule>
  </conditionalFormatting>
  <conditionalFormatting sqref="Q64:R64">
    <cfRule type="expression" dxfId="350" priority="326">
      <formula>IF($C64=$D$1,1,0)</formula>
    </cfRule>
    <cfRule type="expression" dxfId="349" priority="327" stopIfTrue="1">
      <formula>AND(IF(Q64="",1,0),IF($C64="",0,1))</formula>
    </cfRule>
  </conditionalFormatting>
  <conditionalFormatting sqref="Q64:R64">
    <cfRule type="cellIs" dxfId="348" priority="325" operator="equal">
      <formula>0</formula>
    </cfRule>
  </conditionalFormatting>
  <conditionalFormatting sqref="Q84:R84">
    <cfRule type="expression" dxfId="347" priority="323">
      <formula>IF($C84=$D$1,1,0)</formula>
    </cfRule>
    <cfRule type="expression" dxfId="346" priority="324" stopIfTrue="1">
      <formula>AND(IF(Q84="",1,0),IF($C84="",0,1))</formula>
    </cfRule>
  </conditionalFormatting>
  <conditionalFormatting sqref="Q84:R84">
    <cfRule type="cellIs" dxfId="345" priority="322" operator="equal">
      <formula>0</formula>
    </cfRule>
  </conditionalFormatting>
  <conditionalFormatting sqref="Q104:R104">
    <cfRule type="expression" dxfId="344" priority="320">
      <formula>IF($C104=$D$1,1,0)</formula>
    </cfRule>
    <cfRule type="expression" dxfId="343" priority="321" stopIfTrue="1">
      <formula>AND(IF(Q104="",1,0),IF($C104="",0,1))</formula>
    </cfRule>
  </conditionalFormatting>
  <conditionalFormatting sqref="Q104:R104">
    <cfRule type="cellIs" dxfId="342" priority="319" operator="equal">
      <formula>0</formula>
    </cfRule>
  </conditionalFormatting>
  <conditionalFormatting sqref="Q124:R124">
    <cfRule type="expression" dxfId="341" priority="317">
      <formula>IF($C124=$D$1,1,0)</formula>
    </cfRule>
    <cfRule type="expression" dxfId="340" priority="318" stopIfTrue="1">
      <formula>AND(IF(Q124="",1,0),IF($C124="",0,1))</formula>
    </cfRule>
  </conditionalFormatting>
  <conditionalFormatting sqref="Q124:R124">
    <cfRule type="cellIs" dxfId="339" priority="316" operator="equal">
      <formula>0</formula>
    </cfRule>
  </conditionalFormatting>
  <conditionalFormatting sqref="Q126:S143 Q144:R144">
    <cfRule type="expression" dxfId="338" priority="314">
      <formula>IF($C126=$D$1,1,0)</formula>
    </cfRule>
    <cfRule type="expression" dxfId="337" priority="315" stopIfTrue="1">
      <formula>AND(IF(Q126="",1,0),IF($C126="",0,1))</formula>
    </cfRule>
  </conditionalFormatting>
  <conditionalFormatting sqref="Q126:S143 Q144:R144">
    <cfRule type="cellIs" dxfId="336" priority="313" operator="equal">
      <formula>0</formula>
    </cfRule>
  </conditionalFormatting>
  <conditionalFormatting sqref="Q164:R164">
    <cfRule type="expression" dxfId="335" priority="311">
      <formula>IF($C164=$D$1,1,0)</formula>
    </cfRule>
    <cfRule type="expression" dxfId="334" priority="312" stopIfTrue="1">
      <formula>AND(IF(Q164="",1,0),IF($C164="",0,1))</formula>
    </cfRule>
  </conditionalFormatting>
  <conditionalFormatting sqref="Q164:R164">
    <cfRule type="cellIs" dxfId="333" priority="310" operator="equal">
      <formula>0</formula>
    </cfRule>
  </conditionalFormatting>
  <conditionalFormatting sqref="Q184:R184">
    <cfRule type="expression" dxfId="332" priority="308">
      <formula>IF($C184=$D$1,1,0)</formula>
    </cfRule>
    <cfRule type="expression" dxfId="331" priority="309" stopIfTrue="1">
      <formula>AND(IF(Q184="",1,0),IF($C184="",0,1))</formula>
    </cfRule>
  </conditionalFormatting>
  <conditionalFormatting sqref="Q184:R184">
    <cfRule type="cellIs" dxfId="330" priority="307" operator="equal">
      <formula>0</formula>
    </cfRule>
  </conditionalFormatting>
  <conditionalFormatting sqref="Q204:R204">
    <cfRule type="expression" dxfId="329" priority="305">
      <formula>IF($C204=$D$1,1,0)</formula>
    </cfRule>
    <cfRule type="expression" dxfId="328" priority="306" stopIfTrue="1">
      <formula>AND(IF(Q204="",1,0),IF($C204="",0,1))</formula>
    </cfRule>
  </conditionalFormatting>
  <conditionalFormatting sqref="Q204:R204">
    <cfRule type="cellIs" dxfId="327" priority="304" operator="equal">
      <formula>0</formula>
    </cfRule>
  </conditionalFormatting>
  <conditionalFormatting sqref="Q224:R224">
    <cfRule type="expression" dxfId="326" priority="302">
      <formula>IF($C224=$D$1,1,0)</formula>
    </cfRule>
    <cfRule type="expression" dxfId="325" priority="303" stopIfTrue="1">
      <formula>AND(IF(Q224="",1,0),IF($C224="",0,1))</formula>
    </cfRule>
  </conditionalFormatting>
  <conditionalFormatting sqref="Q224:R224">
    <cfRule type="cellIs" dxfId="324" priority="301" operator="equal">
      <formula>0</formula>
    </cfRule>
  </conditionalFormatting>
  <conditionalFormatting sqref="Q244:R244">
    <cfRule type="expression" dxfId="323" priority="299">
      <formula>IF($C244=$D$1,1,0)</formula>
    </cfRule>
    <cfRule type="expression" dxfId="322" priority="300" stopIfTrue="1">
      <formula>AND(IF(Q244="",1,0),IF($C244="",0,1))</formula>
    </cfRule>
  </conditionalFormatting>
  <conditionalFormatting sqref="Q244:R244">
    <cfRule type="cellIs" dxfId="321" priority="298" operator="equal">
      <formula>0</formula>
    </cfRule>
  </conditionalFormatting>
  <conditionalFormatting sqref="Q264:R264">
    <cfRule type="expression" dxfId="320" priority="296">
      <formula>IF($C264=$D$1,1,0)</formula>
    </cfRule>
    <cfRule type="expression" dxfId="319" priority="297" stopIfTrue="1">
      <formula>AND(IF(Q264="",1,0),IF($C264="",0,1))</formula>
    </cfRule>
  </conditionalFormatting>
  <conditionalFormatting sqref="Q264:R264">
    <cfRule type="cellIs" dxfId="318" priority="295" operator="equal">
      <formula>0</formula>
    </cfRule>
  </conditionalFormatting>
  <conditionalFormatting sqref="Q284:R284">
    <cfRule type="expression" dxfId="317" priority="293">
      <formula>IF($C284=$D$1,1,0)</formula>
    </cfRule>
    <cfRule type="expression" dxfId="316" priority="294" stopIfTrue="1">
      <formula>AND(IF(Q284="",1,0),IF($C284="",0,1))</formula>
    </cfRule>
  </conditionalFormatting>
  <conditionalFormatting sqref="Q284:R284">
    <cfRule type="cellIs" dxfId="315" priority="292" operator="equal">
      <formula>0</formula>
    </cfRule>
  </conditionalFormatting>
  <conditionalFormatting sqref="Q304:R304">
    <cfRule type="expression" dxfId="314" priority="290">
      <formula>IF($C304=$D$1,1,0)</formula>
    </cfRule>
    <cfRule type="expression" dxfId="313" priority="291" stopIfTrue="1">
      <formula>AND(IF(Q304="",1,0),IF($C304="",0,1))</formula>
    </cfRule>
  </conditionalFormatting>
  <conditionalFormatting sqref="Q304:R304">
    <cfRule type="cellIs" dxfId="312" priority="289" operator="equal">
      <formula>0</formula>
    </cfRule>
  </conditionalFormatting>
  <conditionalFormatting sqref="Q324:R324">
    <cfRule type="expression" dxfId="311" priority="287">
      <formula>IF($C324=$D$1,1,0)</formula>
    </cfRule>
    <cfRule type="expression" dxfId="310" priority="288" stopIfTrue="1">
      <formula>AND(IF(Q324="",1,0),IF($C324="",0,1))</formula>
    </cfRule>
  </conditionalFormatting>
  <conditionalFormatting sqref="Q324:R324">
    <cfRule type="cellIs" dxfId="309" priority="286" operator="equal">
      <formula>0</formula>
    </cfRule>
  </conditionalFormatting>
  <conditionalFormatting sqref="Q344:R344">
    <cfRule type="expression" dxfId="308" priority="284">
      <formula>IF($C344=$D$1,1,0)</formula>
    </cfRule>
    <cfRule type="expression" dxfId="307" priority="285" stopIfTrue="1">
      <formula>AND(IF(Q344="",1,0),IF($C344="",0,1))</formula>
    </cfRule>
  </conditionalFormatting>
  <conditionalFormatting sqref="Q344:R344">
    <cfRule type="cellIs" dxfId="306" priority="283" operator="equal">
      <formula>0</formula>
    </cfRule>
  </conditionalFormatting>
  <conditionalFormatting sqref="Q364:R364">
    <cfRule type="expression" dxfId="305" priority="281">
      <formula>IF($C364=$D$1,1,0)</formula>
    </cfRule>
    <cfRule type="expression" dxfId="304" priority="282" stopIfTrue="1">
      <formula>AND(IF(Q364="",1,0),IF($C364="",0,1))</formula>
    </cfRule>
  </conditionalFormatting>
  <conditionalFormatting sqref="Q364:R364">
    <cfRule type="cellIs" dxfId="303" priority="280" operator="equal">
      <formula>0</formula>
    </cfRule>
  </conditionalFormatting>
  <conditionalFormatting sqref="Q384:R384">
    <cfRule type="expression" dxfId="302" priority="278">
      <formula>IF($C384=$D$1,1,0)</formula>
    </cfRule>
    <cfRule type="expression" dxfId="301" priority="279" stopIfTrue="1">
      <formula>AND(IF(Q384="",1,0),IF($C384="",0,1))</formula>
    </cfRule>
  </conditionalFormatting>
  <conditionalFormatting sqref="Q384:R384">
    <cfRule type="cellIs" dxfId="300" priority="277" operator="equal">
      <formula>0</formula>
    </cfRule>
  </conditionalFormatting>
  <conditionalFormatting sqref="S44">
    <cfRule type="expression" dxfId="299" priority="275">
      <formula>IF($C44=$D$1,1,0)</formula>
    </cfRule>
    <cfRule type="expression" dxfId="298" priority="276" stopIfTrue="1">
      <formula>AND(IF(S44="",1,0),IF($C44="",0,1))</formula>
    </cfRule>
  </conditionalFormatting>
  <conditionalFormatting sqref="S44">
    <cfRule type="cellIs" dxfId="297" priority="274" operator="equal">
      <formula>0</formula>
    </cfRule>
  </conditionalFormatting>
  <conditionalFormatting sqref="S64">
    <cfRule type="expression" dxfId="296" priority="272">
      <formula>IF($C64=$D$1,1,0)</formula>
    </cfRule>
    <cfRule type="expression" dxfId="295" priority="273" stopIfTrue="1">
      <formula>AND(IF(S64="",1,0),IF($C64="",0,1))</formula>
    </cfRule>
  </conditionalFormatting>
  <conditionalFormatting sqref="S64">
    <cfRule type="cellIs" dxfId="294" priority="271" operator="equal">
      <formula>0</formula>
    </cfRule>
  </conditionalFormatting>
  <conditionalFormatting sqref="S84">
    <cfRule type="expression" dxfId="293" priority="269">
      <formula>IF($C84=$D$1,1,0)</formula>
    </cfRule>
    <cfRule type="expression" dxfId="292" priority="270" stopIfTrue="1">
      <formula>AND(IF(S84="",1,0),IF($C84="",0,1))</formula>
    </cfRule>
  </conditionalFormatting>
  <conditionalFormatting sqref="S84">
    <cfRule type="cellIs" dxfId="291" priority="268" operator="equal">
      <formula>0</formula>
    </cfRule>
  </conditionalFormatting>
  <conditionalFormatting sqref="S104">
    <cfRule type="expression" dxfId="290" priority="266">
      <formula>IF($C104=$D$1,1,0)</formula>
    </cfRule>
    <cfRule type="expression" dxfId="289" priority="267" stopIfTrue="1">
      <formula>AND(IF(S104="",1,0),IF($C104="",0,1))</formula>
    </cfRule>
  </conditionalFormatting>
  <conditionalFormatting sqref="S104">
    <cfRule type="cellIs" dxfId="288" priority="265" operator="equal">
      <formula>0</formula>
    </cfRule>
  </conditionalFormatting>
  <conditionalFormatting sqref="S124">
    <cfRule type="expression" dxfId="287" priority="263">
      <formula>IF($C124=$D$1,1,0)</formula>
    </cfRule>
    <cfRule type="expression" dxfId="286" priority="264" stopIfTrue="1">
      <formula>AND(IF(S124="",1,0),IF($C124="",0,1))</formula>
    </cfRule>
  </conditionalFormatting>
  <conditionalFormatting sqref="S124">
    <cfRule type="cellIs" dxfId="285" priority="262" operator="equal">
      <formula>0</formula>
    </cfRule>
  </conditionalFormatting>
  <conditionalFormatting sqref="S144">
    <cfRule type="expression" dxfId="284" priority="260">
      <formula>IF($C144=$D$1,1,0)</formula>
    </cfRule>
    <cfRule type="expression" dxfId="283" priority="261" stopIfTrue="1">
      <formula>AND(IF(S144="",1,0),IF($C144="",0,1))</formula>
    </cfRule>
  </conditionalFormatting>
  <conditionalFormatting sqref="S144">
    <cfRule type="cellIs" dxfId="282" priority="259" operator="equal">
      <formula>0</formula>
    </cfRule>
  </conditionalFormatting>
  <conditionalFormatting sqref="S164">
    <cfRule type="expression" dxfId="281" priority="257">
      <formula>IF($C164=$D$1,1,0)</formula>
    </cfRule>
    <cfRule type="expression" dxfId="280" priority="258" stopIfTrue="1">
      <formula>AND(IF(S164="",1,0),IF($C164="",0,1))</formula>
    </cfRule>
  </conditionalFormatting>
  <conditionalFormatting sqref="S164">
    <cfRule type="cellIs" dxfId="279" priority="256" operator="equal">
      <formula>0</formula>
    </cfRule>
  </conditionalFormatting>
  <conditionalFormatting sqref="S184">
    <cfRule type="expression" dxfId="278" priority="254">
      <formula>IF($C184=$D$1,1,0)</formula>
    </cfRule>
    <cfRule type="expression" dxfId="277" priority="255" stopIfTrue="1">
      <formula>AND(IF(S184="",1,0),IF($C184="",0,1))</formula>
    </cfRule>
  </conditionalFormatting>
  <conditionalFormatting sqref="S184">
    <cfRule type="cellIs" dxfId="276" priority="253" operator="equal">
      <formula>0</formula>
    </cfRule>
  </conditionalFormatting>
  <conditionalFormatting sqref="S204">
    <cfRule type="expression" dxfId="275" priority="251">
      <formula>IF($C204=$D$1,1,0)</formula>
    </cfRule>
    <cfRule type="expression" dxfId="274" priority="252" stopIfTrue="1">
      <formula>AND(IF(S204="",1,0),IF($C204="",0,1))</formula>
    </cfRule>
  </conditionalFormatting>
  <conditionalFormatting sqref="S204">
    <cfRule type="cellIs" dxfId="273" priority="250" operator="equal">
      <formula>0</formula>
    </cfRule>
  </conditionalFormatting>
  <conditionalFormatting sqref="S224">
    <cfRule type="expression" dxfId="272" priority="248">
      <formula>IF($C224=$D$1,1,0)</formula>
    </cfRule>
    <cfRule type="expression" dxfId="271" priority="249" stopIfTrue="1">
      <formula>AND(IF(S224="",1,0),IF($C224="",0,1))</formula>
    </cfRule>
  </conditionalFormatting>
  <conditionalFormatting sqref="S224">
    <cfRule type="cellIs" dxfId="270" priority="247" operator="equal">
      <formula>0</formula>
    </cfRule>
  </conditionalFormatting>
  <conditionalFormatting sqref="S244">
    <cfRule type="expression" dxfId="269" priority="245">
      <formula>IF($C244=$D$1,1,0)</formula>
    </cfRule>
    <cfRule type="expression" dxfId="268" priority="246" stopIfTrue="1">
      <formula>AND(IF(S244="",1,0),IF($C244="",0,1))</formula>
    </cfRule>
  </conditionalFormatting>
  <conditionalFormatting sqref="S244">
    <cfRule type="cellIs" dxfId="267" priority="244" operator="equal">
      <formula>0</formula>
    </cfRule>
  </conditionalFormatting>
  <conditionalFormatting sqref="S264">
    <cfRule type="expression" dxfId="266" priority="242">
      <formula>IF($C264=$D$1,1,0)</formula>
    </cfRule>
    <cfRule type="expression" dxfId="265" priority="243" stopIfTrue="1">
      <formula>AND(IF(S264="",1,0),IF($C264="",0,1))</formula>
    </cfRule>
  </conditionalFormatting>
  <conditionalFormatting sqref="S264">
    <cfRule type="cellIs" dxfId="264" priority="241" operator="equal">
      <formula>0</formula>
    </cfRule>
  </conditionalFormatting>
  <conditionalFormatting sqref="S284">
    <cfRule type="expression" dxfId="263" priority="239">
      <formula>IF($C284=$D$1,1,0)</formula>
    </cfRule>
    <cfRule type="expression" dxfId="262" priority="240" stopIfTrue="1">
      <formula>AND(IF(S284="",1,0),IF($C284="",0,1))</formula>
    </cfRule>
  </conditionalFormatting>
  <conditionalFormatting sqref="S284">
    <cfRule type="cellIs" dxfId="261" priority="238" operator="equal">
      <formula>0</formula>
    </cfRule>
  </conditionalFormatting>
  <conditionalFormatting sqref="S304">
    <cfRule type="expression" dxfId="260" priority="236">
      <formula>IF($C304=$D$1,1,0)</formula>
    </cfRule>
    <cfRule type="expression" dxfId="259" priority="237" stopIfTrue="1">
      <formula>AND(IF(S304="",1,0),IF($C304="",0,1))</formula>
    </cfRule>
  </conditionalFormatting>
  <conditionalFormatting sqref="S304">
    <cfRule type="cellIs" dxfId="258" priority="235" operator="equal">
      <formula>0</formula>
    </cfRule>
  </conditionalFormatting>
  <conditionalFormatting sqref="S324">
    <cfRule type="expression" dxfId="257" priority="233">
      <formula>IF($C324=$D$1,1,0)</formula>
    </cfRule>
    <cfRule type="expression" dxfId="256" priority="234" stopIfTrue="1">
      <formula>AND(IF(S324="",1,0),IF($C324="",0,1))</formula>
    </cfRule>
  </conditionalFormatting>
  <conditionalFormatting sqref="S324">
    <cfRule type="cellIs" dxfId="255" priority="232" operator="equal">
      <formula>0</formula>
    </cfRule>
  </conditionalFormatting>
  <conditionalFormatting sqref="S344">
    <cfRule type="expression" dxfId="254" priority="230">
      <formula>IF($C344=$D$1,1,0)</formula>
    </cfRule>
    <cfRule type="expression" dxfId="253" priority="231" stopIfTrue="1">
      <formula>AND(IF(S344="",1,0),IF($C344="",0,1))</formula>
    </cfRule>
  </conditionalFormatting>
  <conditionalFormatting sqref="S344">
    <cfRule type="cellIs" dxfId="252" priority="229" operator="equal">
      <formula>0</formula>
    </cfRule>
  </conditionalFormatting>
  <conditionalFormatting sqref="S364">
    <cfRule type="expression" dxfId="251" priority="227">
      <formula>IF($C364=$D$1,1,0)</formula>
    </cfRule>
    <cfRule type="expression" dxfId="250" priority="228" stopIfTrue="1">
      <formula>AND(IF(S364="",1,0),IF($C364="",0,1))</formula>
    </cfRule>
  </conditionalFormatting>
  <conditionalFormatting sqref="S364">
    <cfRule type="cellIs" dxfId="249" priority="226" operator="equal">
      <formula>0</formula>
    </cfRule>
  </conditionalFormatting>
  <conditionalFormatting sqref="S384">
    <cfRule type="expression" dxfId="248" priority="224">
      <formula>IF($C384=$D$1,1,0)</formula>
    </cfRule>
    <cfRule type="expression" dxfId="247" priority="225" stopIfTrue="1">
      <formula>AND(IF(S384="",1,0),IF($C384="",0,1))</formula>
    </cfRule>
  </conditionalFormatting>
  <conditionalFormatting sqref="S384">
    <cfRule type="cellIs" dxfId="246" priority="223" operator="equal">
      <formula>0</formula>
    </cfRule>
  </conditionalFormatting>
  <conditionalFormatting sqref="F26:N43 Q26:AW43">
    <cfRule type="expression" dxfId="230" priority="221">
      <formula>IF($C26=$D$1,1,0)</formula>
    </cfRule>
    <cfRule type="expression" dxfId="229" priority="222" stopIfTrue="1">
      <formula>AND(IF(F26="",1,0),IF($C26="",0,1))</formula>
    </cfRule>
  </conditionalFormatting>
  <conditionalFormatting sqref="F26:N43 Q26:AW43">
    <cfRule type="cellIs" dxfId="228" priority="220" operator="equal">
      <formula>0</formula>
    </cfRule>
  </conditionalFormatting>
  <conditionalFormatting sqref="F6:AW6 P7:AW8 F7:N8 F9:AW23">
    <cfRule type="expression" dxfId="224" priority="215">
      <formula>IF($C6=$D$1,1,0)</formula>
    </cfRule>
    <cfRule type="expression" dxfId="223" priority="216" stopIfTrue="1">
      <formula>AND(IF(F6="",1,0),IF($C6="",0,1))</formula>
    </cfRule>
  </conditionalFormatting>
  <conditionalFormatting sqref="F6:AW6 P7:AW8 F7:N8 F9:AW23">
    <cfRule type="cellIs" dxfId="222" priority="214" operator="equal">
      <formula>0</formula>
    </cfRule>
  </conditionalFormatting>
  <conditionalFormatting sqref="O7:O8">
    <cfRule type="expression" dxfId="221" priority="212">
      <formula>IF($C7=$D$1,1,0)</formula>
    </cfRule>
    <cfRule type="expression" dxfId="220" priority="213" stopIfTrue="1">
      <formula>AND(IF(O7="",1,0),IF($C7="",0,1))</formula>
    </cfRule>
  </conditionalFormatting>
  <conditionalFormatting sqref="O7:O8">
    <cfRule type="cellIs" dxfId="219" priority="211" operator="equal">
      <formula>0</formula>
    </cfRule>
  </conditionalFormatting>
  <conditionalFormatting sqref="F46:N63 Q46:AW63">
    <cfRule type="expression" dxfId="218" priority="209">
      <formula>IF($C46=$D$1,1,0)</formula>
    </cfRule>
    <cfRule type="expression" dxfId="217" priority="210" stopIfTrue="1">
      <formula>AND(IF(F46="",1,0),IF($C46="",0,1))</formula>
    </cfRule>
  </conditionalFormatting>
  <conditionalFormatting sqref="F46:N63 Q46:AW63">
    <cfRule type="cellIs" dxfId="216" priority="208" operator="equal">
      <formula>0</formula>
    </cfRule>
  </conditionalFormatting>
  <conditionalFormatting sqref="F66:N83 Q66:AW83">
    <cfRule type="expression" dxfId="212" priority="203">
      <formula>IF($C66=$D$1,1,0)</formula>
    </cfRule>
    <cfRule type="expression" dxfId="211" priority="204" stopIfTrue="1">
      <formula>AND(IF(F66="",1,0),IF($C66="",0,1))</formula>
    </cfRule>
  </conditionalFormatting>
  <conditionalFormatting sqref="F66:N83 Q66:AW83">
    <cfRule type="cellIs" dxfId="210" priority="202" operator="equal">
      <formula>0</formula>
    </cfRule>
  </conditionalFormatting>
  <conditionalFormatting sqref="F86:N103 Q86:AW103">
    <cfRule type="expression" dxfId="206" priority="197">
      <formula>IF($C86=$D$1,1,0)</formula>
    </cfRule>
    <cfRule type="expression" dxfId="205" priority="198" stopIfTrue="1">
      <formula>AND(IF(F86="",1,0),IF($C86="",0,1))</formula>
    </cfRule>
  </conditionalFormatting>
  <conditionalFormatting sqref="F86:N103 Q86:AW103">
    <cfRule type="cellIs" dxfId="204" priority="196" operator="equal">
      <formula>0</formula>
    </cfRule>
  </conditionalFormatting>
  <conditionalFormatting sqref="F106:N123 Q106:AW123">
    <cfRule type="expression" dxfId="200" priority="191">
      <formula>IF($C106=$D$1,1,0)</formula>
    </cfRule>
    <cfRule type="expression" dxfId="199" priority="192" stopIfTrue="1">
      <formula>AND(IF(F106="",1,0),IF($C106="",0,1))</formula>
    </cfRule>
  </conditionalFormatting>
  <conditionalFormatting sqref="F106:N123 Q106:AW123">
    <cfRule type="cellIs" dxfId="198" priority="190" operator="equal">
      <formula>0</formula>
    </cfRule>
  </conditionalFormatting>
  <conditionalFormatting sqref="F146:N163 Q146:AW163">
    <cfRule type="expression" dxfId="194" priority="185">
      <formula>IF($C146=$D$1,1,0)</formula>
    </cfRule>
    <cfRule type="expression" dxfId="193" priority="186" stopIfTrue="1">
      <formula>AND(IF(F146="",1,0),IF($C146="",0,1))</formula>
    </cfRule>
  </conditionalFormatting>
  <conditionalFormatting sqref="F146:N163 Q146:AW163">
    <cfRule type="cellIs" dxfId="192" priority="184" operator="equal">
      <formula>0</formula>
    </cfRule>
  </conditionalFormatting>
  <conditionalFormatting sqref="F166:N183 Q166:AW183">
    <cfRule type="expression" dxfId="188" priority="179">
      <formula>IF($C166=$D$1,1,0)</formula>
    </cfRule>
    <cfRule type="expression" dxfId="187" priority="180" stopIfTrue="1">
      <formula>AND(IF(F166="",1,0),IF($C166="",0,1))</formula>
    </cfRule>
  </conditionalFormatting>
  <conditionalFormatting sqref="F166:N183 Q166:AW183">
    <cfRule type="cellIs" dxfId="186" priority="178" operator="equal">
      <formula>0</formula>
    </cfRule>
  </conditionalFormatting>
  <conditionalFormatting sqref="F186:N203 Q186:AW203">
    <cfRule type="expression" dxfId="182" priority="173">
      <formula>IF($C186=$D$1,1,0)</formula>
    </cfRule>
    <cfRule type="expression" dxfId="181" priority="174" stopIfTrue="1">
      <formula>AND(IF(F186="",1,0),IF($C186="",0,1))</formula>
    </cfRule>
  </conditionalFormatting>
  <conditionalFormatting sqref="F186:N203 Q186:AW203">
    <cfRule type="cellIs" dxfId="180" priority="172" operator="equal">
      <formula>0</formula>
    </cfRule>
  </conditionalFormatting>
  <conditionalFormatting sqref="F206:N223 Q206:AW223">
    <cfRule type="expression" dxfId="176" priority="167">
      <formula>IF($C206=$D$1,1,0)</formula>
    </cfRule>
    <cfRule type="expression" dxfId="175" priority="168" stopIfTrue="1">
      <formula>AND(IF(F206="",1,0),IF($C206="",0,1))</formula>
    </cfRule>
  </conditionalFormatting>
  <conditionalFormatting sqref="F206:N223 Q206:AW223">
    <cfRule type="cellIs" dxfId="174" priority="166" operator="equal">
      <formula>0</formula>
    </cfRule>
  </conditionalFormatting>
  <conditionalFormatting sqref="F226:N243 Q226:AW243">
    <cfRule type="expression" dxfId="170" priority="161">
      <formula>IF($C226=$D$1,1,0)</formula>
    </cfRule>
    <cfRule type="expression" dxfId="169" priority="162" stopIfTrue="1">
      <formula>AND(IF(F226="",1,0),IF($C226="",0,1))</formula>
    </cfRule>
  </conditionalFormatting>
  <conditionalFormatting sqref="F226:N243 Q226:AW243">
    <cfRule type="cellIs" dxfId="168" priority="160" operator="equal">
      <formula>0</formula>
    </cfRule>
  </conditionalFormatting>
  <conditionalFormatting sqref="F246:N263 Q246:AW263">
    <cfRule type="expression" dxfId="164" priority="155">
      <formula>IF($C246=$D$1,1,0)</formula>
    </cfRule>
    <cfRule type="expression" dxfId="163" priority="156" stopIfTrue="1">
      <formula>AND(IF(F246="",1,0),IF($C246="",0,1))</formula>
    </cfRule>
  </conditionalFormatting>
  <conditionalFormatting sqref="F246:N263 Q246:AW263">
    <cfRule type="cellIs" dxfId="162" priority="154" operator="equal">
      <formula>0</formula>
    </cfRule>
  </conditionalFormatting>
  <conditionalFormatting sqref="F266:N283 Q266:AW283">
    <cfRule type="expression" dxfId="158" priority="149">
      <formula>IF($C266=$D$1,1,0)</formula>
    </cfRule>
    <cfRule type="expression" dxfId="157" priority="150" stopIfTrue="1">
      <formula>AND(IF(F266="",1,0),IF($C266="",0,1))</formula>
    </cfRule>
  </conditionalFormatting>
  <conditionalFormatting sqref="F266:N283 Q266:AW283">
    <cfRule type="cellIs" dxfId="156" priority="148" operator="equal">
      <formula>0</formula>
    </cfRule>
  </conditionalFormatting>
  <conditionalFormatting sqref="F286:N303 Q286:AW303">
    <cfRule type="expression" dxfId="152" priority="143">
      <formula>IF($C286=$D$1,1,0)</formula>
    </cfRule>
    <cfRule type="expression" dxfId="151" priority="144" stopIfTrue="1">
      <formula>AND(IF(F286="",1,0),IF($C286="",0,1))</formula>
    </cfRule>
  </conditionalFormatting>
  <conditionalFormatting sqref="F286:N303 Q286:AW303">
    <cfRule type="cellIs" dxfId="150" priority="142" operator="equal">
      <formula>0</formula>
    </cfRule>
  </conditionalFormatting>
  <conditionalFormatting sqref="F306:N323 Q306:AW323">
    <cfRule type="expression" dxfId="146" priority="137">
      <formula>IF($C306=$D$1,1,0)</formula>
    </cfRule>
    <cfRule type="expression" dxfId="145" priority="138" stopIfTrue="1">
      <formula>AND(IF(F306="",1,0),IF($C306="",0,1))</formula>
    </cfRule>
  </conditionalFormatting>
  <conditionalFormatting sqref="F306:N323 Q306:AW323">
    <cfRule type="cellIs" dxfId="144" priority="136" operator="equal">
      <formula>0</formula>
    </cfRule>
  </conditionalFormatting>
  <conditionalFormatting sqref="F326:N343 Q326:AW343">
    <cfRule type="expression" dxfId="140" priority="131">
      <formula>IF($C326=$D$1,1,0)</formula>
    </cfRule>
    <cfRule type="expression" dxfId="139" priority="132" stopIfTrue="1">
      <formula>AND(IF(F326="",1,0),IF($C326="",0,1))</formula>
    </cfRule>
  </conditionalFormatting>
  <conditionalFormatting sqref="F326:N343 Q326:AW343">
    <cfRule type="cellIs" dxfId="138" priority="130" operator="equal">
      <formula>0</formula>
    </cfRule>
  </conditionalFormatting>
  <conditionalFormatting sqref="F346:N363 Q346:AW363">
    <cfRule type="expression" dxfId="134" priority="125">
      <formula>IF($C346=$D$1,1,0)</formula>
    </cfRule>
    <cfRule type="expression" dxfId="133" priority="126" stopIfTrue="1">
      <formula>AND(IF(F346="",1,0),IF($C346="",0,1))</formula>
    </cfRule>
  </conditionalFormatting>
  <conditionalFormatting sqref="F346:N363 Q346:AW363">
    <cfRule type="cellIs" dxfId="132" priority="124" operator="equal">
      <formula>0</formula>
    </cfRule>
  </conditionalFormatting>
  <conditionalFormatting sqref="F366:N383 Q366:AW383">
    <cfRule type="expression" dxfId="128" priority="119">
      <formula>IF($C366=$D$1,1,0)</formula>
    </cfRule>
    <cfRule type="expression" dxfId="127" priority="120" stopIfTrue="1">
      <formula>AND(IF(F366="",1,0),IF($C366="",0,1))</formula>
    </cfRule>
  </conditionalFormatting>
  <conditionalFormatting sqref="F366:N383 Q366:AW383">
    <cfRule type="cellIs" dxfId="126" priority="118" operator="equal">
      <formula>0</formula>
    </cfRule>
  </conditionalFormatting>
  <conditionalFormatting sqref="O26:P26 P27:P28 O29:P43">
    <cfRule type="expression" dxfId="116" priority="113">
      <formula>IF($C26=$D$1,1,0)</formula>
    </cfRule>
    <cfRule type="expression" dxfId="115" priority="114" stopIfTrue="1">
      <formula>AND(IF(O26="",1,0),IF($C26="",0,1))</formula>
    </cfRule>
  </conditionalFormatting>
  <conditionalFormatting sqref="O26:P26 P27:P28 O29:P43">
    <cfRule type="cellIs" dxfId="114" priority="112" operator="equal">
      <formula>0</formula>
    </cfRule>
  </conditionalFormatting>
  <conditionalFormatting sqref="O27:O28">
    <cfRule type="expression" dxfId="113" priority="110">
      <formula>IF($C27=$D$1,1,0)</formula>
    </cfRule>
    <cfRule type="expression" dxfId="112" priority="111" stopIfTrue="1">
      <formula>AND(IF(O27="",1,0),IF($C27="",0,1))</formula>
    </cfRule>
  </conditionalFormatting>
  <conditionalFormatting sqref="O27:O28">
    <cfRule type="cellIs" dxfId="111" priority="109" operator="equal">
      <formula>0</formula>
    </cfRule>
  </conditionalFormatting>
  <conditionalFormatting sqref="O46:P46 P47:P48 O49:P63">
    <cfRule type="expression" dxfId="110" priority="107">
      <formula>IF($C46=$D$1,1,0)</formula>
    </cfRule>
    <cfRule type="expression" dxfId="109" priority="108" stopIfTrue="1">
      <formula>AND(IF(O46="",1,0),IF($C46="",0,1))</formula>
    </cfRule>
  </conditionalFormatting>
  <conditionalFormatting sqref="O46:P46 P47:P48 O49:P63">
    <cfRule type="cellIs" dxfId="108" priority="106" operator="equal">
      <formula>0</formula>
    </cfRule>
  </conditionalFormatting>
  <conditionalFormatting sqref="O47:O48">
    <cfRule type="expression" dxfId="107" priority="104">
      <formula>IF($C47=$D$1,1,0)</formula>
    </cfRule>
    <cfRule type="expression" dxfId="106" priority="105" stopIfTrue="1">
      <formula>AND(IF(O47="",1,0),IF($C47="",0,1))</formula>
    </cfRule>
  </conditionalFormatting>
  <conditionalFormatting sqref="O47:O48">
    <cfRule type="cellIs" dxfId="105" priority="103" operator="equal">
      <formula>0</formula>
    </cfRule>
  </conditionalFormatting>
  <conditionalFormatting sqref="O66:P66 P67:P68 O69:P83">
    <cfRule type="expression" dxfId="104" priority="101">
      <formula>IF($C66=$D$1,1,0)</formula>
    </cfRule>
    <cfRule type="expression" dxfId="103" priority="102" stopIfTrue="1">
      <formula>AND(IF(O66="",1,0),IF($C66="",0,1))</formula>
    </cfRule>
  </conditionalFormatting>
  <conditionalFormatting sqref="O66:P66 P67:P68 O69:P83">
    <cfRule type="cellIs" dxfId="102" priority="100" operator="equal">
      <formula>0</formula>
    </cfRule>
  </conditionalFormatting>
  <conditionalFormatting sqref="O67:O68">
    <cfRule type="expression" dxfId="101" priority="98">
      <formula>IF($C67=$D$1,1,0)</formula>
    </cfRule>
    <cfRule type="expression" dxfId="100" priority="99" stopIfTrue="1">
      <formula>AND(IF(O67="",1,0),IF($C67="",0,1))</formula>
    </cfRule>
  </conditionalFormatting>
  <conditionalFormatting sqref="O67:O68">
    <cfRule type="cellIs" dxfId="99" priority="97" operator="equal">
      <formula>0</formula>
    </cfRule>
  </conditionalFormatting>
  <conditionalFormatting sqref="O86:P86 P87:P88 O89:P103">
    <cfRule type="expression" dxfId="98" priority="95">
      <formula>IF($C86=$D$1,1,0)</formula>
    </cfRule>
    <cfRule type="expression" dxfId="97" priority="96" stopIfTrue="1">
      <formula>AND(IF(O86="",1,0),IF($C86="",0,1))</formula>
    </cfRule>
  </conditionalFormatting>
  <conditionalFormatting sqref="O86:P86 P87:P88 O89:P103">
    <cfRule type="cellIs" dxfId="96" priority="94" operator="equal">
      <formula>0</formula>
    </cfRule>
  </conditionalFormatting>
  <conditionalFormatting sqref="O87:O88">
    <cfRule type="expression" dxfId="95" priority="92">
      <formula>IF($C87=$D$1,1,0)</formula>
    </cfRule>
    <cfRule type="expression" dxfId="94" priority="93" stopIfTrue="1">
      <formula>AND(IF(O87="",1,0),IF($C87="",0,1))</formula>
    </cfRule>
  </conditionalFormatting>
  <conditionalFormatting sqref="O87:O88">
    <cfRule type="cellIs" dxfId="93" priority="91" operator="equal">
      <formula>0</formula>
    </cfRule>
  </conditionalFormatting>
  <conditionalFormatting sqref="O106:P106 P107:P108 O109:P123">
    <cfRule type="expression" dxfId="92" priority="89">
      <formula>IF($C106=$D$1,1,0)</formula>
    </cfRule>
    <cfRule type="expression" dxfId="91" priority="90" stopIfTrue="1">
      <formula>AND(IF(O106="",1,0),IF($C106="",0,1))</formula>
    </cfRule>
  </conditionalFormatting>
  <conditionalFormatting sqref="O106:P106 P107:P108 O109:P123">
    <cfRule type="cellIs" dxfId="90" priority="88" operator="equal">
      <formula>0</formula>
    </cfRule>
  </conditionalFormatting>
  <conditionalFormatting sqref="O107:O108">
    <cfRule type="expression" dxfId="89" priority="86">
      <formula>IF($C107=$D$1,1,0)</formula>
    </cfRule>
    <cfRule type="expression" dxfId="88" priority="87" stopIfTrue="1">
      <formula>AND(IF(O107="",1,0),IF($C107="",0,1))</formula>
    </cfRule>
  </conditionalFormatting>
  <conditionalFormatting sqref="O107:O108">
    <cfRule type="cellIs" dxfId="87" priority="85" operator="equal">
      <formula>0</formula>
    </cfRule>
  </conditionalFormatting>
  <conditionalFormatting sqref="O126:P126 P127:P128 O129:P143">
    <cfRule type="expression" dxfId="86" priority="83">
      <formula>IF($C126=$D$1,1,0)</formula>
    </cfRule>
    <cfRule type="expression" dxfId="85" priority="84" stopIfTrue="1">
      <formula>AND(IF(O126="",1,0),IF($C126="",0,1))</formula>
    </cfRule>
  </conditionalFormatting>
  <conditionalFormatting sqref="O126:P126 P127:P128 O129:P143">
    <cfRule type="cellIs" dxfId="84" priority="82" operator="equal">
      <formula>0</formula>
    </cfRule>
  </conditionalFormatting>
  <conditionalFormatting sqref="O127:O128">
    <cfRule type="expression" dxfId="83" priority="80">
      <formula>IF($C127=$D$1,1,0)</formula>
    </cfRule>
    <cfRule type="expression" dxfId="82" priority="81" stopIfTrue="1">
      <formula>AND(IF(O127="",1,0),IF($C127="",0,1))</formula>
    </cfRule>
  </conditionalFormatting>
  <conditionalFormatting sqref="O127:O128">
    <cfRule type="cellIs" dxfId="81" priority="79" operator="equal">
      <formula>0</formula>
    </cfRule>
  </conditionalFormatting>
  <conditionalFormatting sqref="O146:P146 P147:P148 O149:P163">
    <cfRule type="expression" dxfId="80" priority="77">
      <formula>IF($C146=$D$1,1,0)</formula>
    </cfRule>
    <cfRule type="expression" dxfId="79" priority="78" stopIfTrue="1">
      <formula>AND(IF(O146="",1,0),IF($C146="",0,1))</formula>
    </cfRule>
  </conditionalFormatting>
  <conditionalFormatting sqref="O146:P146 P147:P148 O149:P163">
    <cfRule type="cellIs" dxfId="78" priority="76" operator="equal">
      <formula>0</formula>
    </cfRule>
  </conditionalFormatting>
  <conditionalFormatting sqref="O147:O148">
    <cfRule type="expression" dxfId="77" priority="74">
      <formula>IF($C147=$D$1,1,0)</formula>
    </cfRule>
    <cfRule type="expression" dxfId="76" priority="75" stopIfTrue="1">
      <formula>AND(IF(O147="",1,0),IF($C147="",0,1))</formula>
    </cfRule>
  </conditionalFormatting>
  <conditionalFormatting sqref="O147:O148">
    <cfRule type="cellIs" dxfId="75" priority="73" operator="equal">
      <formula>0</formula>
    </cfRule>
  </conditionalFormatting>
  <conditionalFormatting sqref="O166:P166 P167:P168 O169:P183">
    <cfRule type="expression" dxfId="74" priority="71">
      <formula>IF($C166=$D$1,1,0)</formula>
    </cfRule>
    <cfRule type="expression" dxfId="73" priority="72" stopIfTrue="1">
      <formula>AND(IF(O166="",1,0),IF($C166="",0,1))</formula>
    </cfRule>
  </conditionalFormatting>
  <conditionalFormatting sqref="O166:P166 P167:P168 O169:P183">
    <cfRule type="cellIs" dxfId="72" priority="70" operator="equal">
      <formula>0</formula>
    </cfRule>
  </conditionalFormatting>
  <conditionalFormatting sqref="O167:O168">
    <cfRule type="expression" dxfId="71" priority="68">
      <formula>IF($C167=$D$1,1,0)</formula>
    </cfRule>
    <cfRule type="expression" dxfId="70" priority="69" stopIfTrue="1">
      <formula>AND(IF(O167="",1,0),IF($C167="",0,1))</formula>
    </cfRule>
  </conditionalFormatting>
  <conditionalFormatting sqref="O167:O168">
    <cfRule type="cellIs" dxfId="69" priority="67" operator="equal">
      <formula>0</formula>
    </cfRule>
  </conditionalFormatting>
  <conditionalFormatting sqref="O186:P186 P187:P188 O189:P203">
    <cfRule type="expression" dxfId="68" priority="65">
      <formula>IF($C186=$D$1,1,0)</formula>
    </cfRule>
    <cfRule type="expression" dxfId="67" priority="66" stopIfTrue="1">
      <formula>AND(IF(O186="",1,0),IF($C186="",0,1))</formula>
    </cfRule>
  </conditionalFormatting>
  <conditionalFormatting sqref="O186:P186 P187:P188 O189:P203">
    <cfRule type="cellIs" dxfId="66" priority="64" operator="equal">
      <formula>0</formula>
    </cfRule>
  </conditionalFormatting>
  <conditionalFormatting sqref="O187:O188">
    <cfRule type="expression" dxfId="65" priority="62">
      <formula>IF($C187=$D$1,1,0)</formula>
    </cfRule>
    <cfRule type="expression" dxfId="64" priority="63" stopIfTrue="1">
      <formula>AND(IF(O187="",1,0),IF($C187="",0,1))</formula>
    </cfRule>
  </conditionalFormatting>
  <conditionalFormatting sqref="O187:O188">
    <cfRule type="cellIs" dxfId="63" priority="61" operator="equal">
      <formula>0</formula>
    </cfRule>
  </conditionalFormatting>
  <conditionalFormatting sqref="O206:P206 P207:P208 O209:P223">
    <cfRule type="expression" dxfId="62" priority="59">
      <formula>IF($C206=$D$1,1,0)</formula>
    </cfRule>
    <cfRule type="expression" dxfId="61" priority="60" stopIfTrue="1">
      <formula>AND(IF(O206="",1,0),IF($C206="",0,1))</formula>
    </cfRule>
  </conditionalFormatting>
  <conditionalFormatting sqref="O206:P206 P207:P208 O209:P223">
    <cfRule type="cellIs" dxfId="60" priority="58" operator="equal">
      <formula>0</formula>
    </cfRule>
  </conditionalFormatting>
  <conditionalFormatting sqref="O207:O208">
    <cfRule type="expression" dxfId="59" priority="56">
      <formula>IF($C207=$D$1,1,0)</formula>
    </cfRule>
    <cfRule type="expression" dxfId="58" priority="57" stopIfTrue="1">
      <formula>AND(IF(O207="",1,0),IF($C207="",0,1))</formula>
    </cfRule>
  </conditionalFormatting>
  <conditionalFormatting sqref="O207:O208">
    <cfRule type="cellIs" dxfId="57" priority="55" operator="equal">
      <formula>0</formula>
    </cfRule>
  </conditionalFormatting>
  <conditionalFormatting sqref="O226:P226 P227:P228 O229:P243">
    <cfRule type="expression" dxfId="56" priority="53">
      <formula>IF($C226=$D$1,1,0)</formula>
    </cfRule>
    <cfRule type="expression" dxfId="55" priority="54" stopIfTrue="1">
      <formula>AND(IF(O226="",1,0),IF($C226="",0,1))</formula>
    </cfRule>
  </conditionalFormatting>
  <conditionalFormatting sqref="O226:P226 P227:P228 O229:P243">
    <cfRule type="cellIs" dxfId="54" priority="52" operator="equal">
      <formula>0</formula>
    </cfRule>
  </conditionalFormatting>
  <conditionalFormatting sqref="O227:O228">
    <cfRule type="expression" dxfId="53" priority="50">
      <formula>IF($C227=$D$1,1,0)</formula>
    </cfRule>
    <cfRule type="expression" dxfId="52" priority="51" stopIfTrue="1">
      <formula>AND(IF(O227="",1,0),IF($C227="",0,1))</formula>
    </cfRule>
  </conditionalFormatting>
  <conditionalFormatting sqref="O227:O228">
    <cfRule type="cellIs" dxfId="51" priority="49" operator="equal">
      <formula>0</formula>
    </cfRule>
  </conditionalFormatting>
  <conditionalFormatting sqref="O246:P246 P247:P248 O249:P263">
    <cfRule type="expression" dxfId="50" priority="47">
      <formula>IF($C246=$D$1,1,0)</formula>
    </cfRule>
    <cfRule type="expression" dxfId="49" priority="48" stopIfTrue="1">
      <formula>AND(IF(O246="",1,0),IF($C246="",0,1))</formula>
    </cfRule>
  </conditionalFormatting>
  <conditionalFormatting sqref="O246:P246 P247:P248 O249:P263">
    <cfRule type="cellIs" dxfId="48" priority="46" operator="equal">
      <formula>0</formula>
    </cfRule>
  </conditionalFormatting>
  <conditionalFormatting sqref="O247:O248">
    <cfRule type="expression" dxfId="47" priority="44">
      <formula>IF($C247=$D$1,1,0)</formula>
    </cfRule>
    <cfRule type="expression" dxfId="46" priority="45" stopIfTrue="1">
      <formula>AND(IF(O247="",1,0),IF($C247="",0,1))</formula>
    </cfRule>
  </conditionalFormatting>
  <conditionalFormatting sqref="O247:O248">
    <cfRule type="cellIs" dxfId="45" priority="43" operator="equal">
      <formula>0</formula>
    </cfRule>
  </conditionalFormatting>
  <conditionalFormatting sqref="O266:P266 P267:P268 O269:P283">
    <cfRule type="expression" dxfId="44" priority="41">
      <formula>IF($C266=$D$1,1,0)</formula>
    </cfRule>
    <cfRule type="expression" dxfId="43" priority="42" stopIfTrue="1">
      <formula>AND(IF(O266="",1,0),IF($C266="",0,1))</formula>
    </cfRule>
  </conditionalFormatting>
  <conditionalFormatting sqref="O266:P266 P267:P268 O269:P283">
    <cfRule type="cellIs" dxfId="42" priority="40" operator="equal">
      <formula>0</formula>
    </cfRule>
  </conditionalFormatting>
  <conditionalFormatting sqref="O267:O268">
    <cfRule type="expression" dxfId="41" priority="38">
      <formula>IF($C267=$D$1,1,0)</formula>
    </cfRule>
    <cfRule type="expression" dxfId="40" priority="39" stopIfTrue="1">
      <formula>AND(IF(O267="",1,0),IF($C267="",0,1))</formula>
    </cfRule>
  </conditionalFormatting>
  <conditionalFormatting sqref="O267:O268">
    <cfRule type="cellIs" dxfId="39" priority="37" operator="equal">
      <formula>0</formula>
    </cfRule>
  </conditionalFormatting>
  <conditionalFormatting sqref="O286:P286 P287:P288 O289:P303">
    <cfRule type="expression" dxfId="38" priority="35">
      <formula>IF($C286=$D$1,1,0)</formula>
    </cfRule>
    <cfRule type="expression" dxfId="37" priority="36" stopIfTrue="1">
      <formula>AND(IF(O286="",1,0),IF($C286="",0,1))</formula>
    </cfRule>
  </conditionalFormatting>
  <conditionalFormatting sqref="O286:P286 P287:P288 O289:P303">
    <cfRule type="cellIs" dxfId="36" priority="34" operator="equal">
      <formula>0</formula>
    </cfRule>
  </conditionalFormatting>
  <conditionalFormatting sqref="O287:O288">
    <cfRule type="expression" dxfId="35" priority="32">
      <formula>IF($C287=$D$1,1,0)</formula>
    </cfRule>
    <cfRule type="expression" dxfId="34" priority="33" stopIfTrue="1">
      <formula>AND(IF(O287="",1,0),IF($C287="",0,1))</formula>
    </cfRule>
  </conditionalFormatting>
  <conditionalFormatting sqref="O287:O288">
    <cfRule type="cellIs" dxfId="33" priority="31" operator="equal">
      <formula>0</formula>
    </cfRule>
  </conditionalFormatting>
  <conditionalFormatting sqref="O306:P306 P307:P308 O309:P323">
    <cfRule type="expression" dxfId="32" priority="29">
      <formula>IF($C306=$D$1,1,0)</formula>
    </cfRule>
    <cfRule type="expression" dxfId="31" priority="30" stopIfTrue="1">
      <formula>AND(IF(O306="",1,0),IF($C306="",0,1))</formula>
    </cfRule>
  </conditionalFormatting>
  <conditionalFormatting sqref="O306:P306 P307:P308 O309:P323">
    <cfRule type="cellIs" dxfId="30" priority="28" operator="equal">
      <formula>0</formula>
    </cfRule>
  </conditionalFormatting>
  <conditionalFormatting sqref="O307:O308">
    <cfRule type="expression" dxfId="29" priority="26">
      <formula>IF($C307=$D$1,1,0)</formula>
    </cfRule>
    <cfRule type="expression" dxfId="28" priority="27" stopIfTrue="1">
      <formula>AND(IF(O307="",1,0),IF($C307="",0,1))</formula>
    </cfRule>
  </conditionalFormatting>
  <conditionalFormatting sqref="O307:O308">
    <cfRule type="cellIs" dxfId="27" priority="25" operator="equal">
      <formula>0</formula>
    </cfRule>
  </conditionalFormatting>
  <conditionalFormatting sqref="O326:P326 P327:P328 O329:P343">
    <cfRule type="expression" dxfId="26" priority="23">
      <formula>IF($C326=$D$1,1,0)</formula>
    </cfRule>
    <cfRule type="expression" dxfId="25" priority="24" stopIfTrue="1">
      <formula>AND(IF(O326="",1,0),IF($C326="",0,1))</formula>
    </cfRule>
  </conditionalFormatting>
  <conditionalFormatting sqref="O326:P326 P327:P328 O329:P343">
    <cfRule type="cellIs" dxfId="24" priority="22" operator="equal">
      <formula>0</formula>
    </cfRule>
  </conditionalFormatting>
  <conditionalFormatting sqref="O327:O328">
    <cfRule type="expression" dxfId="23" priority="20">
      <formula>IF($C327=$D$1,1,0)</formula>
    </cfRule>
    <cfRule type="expression" dxfId="22" priority="21" stopIfTrue="1">
      <formula>AND(IF(O327="",1,0),IF($C327="",0,1))</formula>
    </cfRule>
  </conditionalFormatting>
  <conditionalFormatting sqref="O327:O328">
    <cfRule type="cellIs" dxfId="21" priority="19" operator="equal">
      <formula>0</formula>
    </cfRule>
  </conditionalFormatting>
  <conditionalFormatting sqref="O346:P346 P347:P348 O349:P363">
    <cfRule type="expression" dxfId="20" priority="17">
      <formula>IF($C346=$D$1,1,0)</formula>
    </cfRule>
    <cfRule type="expression" dxfId="19" priority="18" stopIfTrue="1">
      <formula>AND(IF(O346="",1,0),IF($C346="",0,1))</formula>
    </cfRule>
  </conditionalFormatting>
  <conditionalFormatting sqref="O346:P346 P347:P348 O349:P363">
    <cfRule type="cellIs" dxfId="18" priority="16" operator="equal">
      <formula>0</formula>
    </cfRule>
  </conditionalFormatting>
  <conditionalFormatting sqref="O347:O348">
    <cfRule type="expression" dxfId="17" priority="14">
      <formula>IF($C347=$D$1,1,0)</formula>
    </cfRule>
    <cfRule type="expression" dxfId="16" priority="15" stopIfTrue="1">
      <formula>AND(IF(O347="",1,0),IF($C347="",0,1))</formula>
    </cfRule>
  </conditionalFormatting>
  <conditionalFormatting sqref="O347:O348">
    <cfRule type="cellIs" dxfId="15" priority="13" operator="equal">
      <formula>0</formula>
    </cfRule>
  </conditionalFormatting>
  <conditionalFormatting sqref="O366:P366 P367:P368 O369:P383">
    <cfRule type="expression" dxfId="14" priority="11">
      <formula>IF($C366=$D$1,1,0)</formula>
    </cfRule>
    <cfRule type="expression" dxfId="13" priority="12" stopIfTrue="1">
      <formula>AND(IF(O366="",1,0),IF($C366="",0,1))</formula>
    </cfRule>
  </conditionalFormatting>
  <conditionalFormatting sqref="O366:P366 P367:P368 O369:P383">
    <cfRule type="cellIs" dxfId="12" priority="10" operator="equal">
      <formula>0</formula>
    </cfRule>
  </conditionalFormatting>
  <conditionalFormatting sqref="O367:O368">
    <cfRule type="expression" dxfId="11" priority="8">
      <formula>IF($C367=$D$1,1,0)</formula>
    </cfRule>
    <cfRule type="expression" dxfId="10" priority="9" stopIfTrue="1">
      <formula>AND(IF(O367="",1,0),IF($C367="",0,1))</formula>
    </cfRule>
  </conditionalFormatting>
  <conditionalFormatting sqref="O367:O368">
    <cfRule type="cellIs" dxfId="9" priority="7" operator="equal">
      <formula>0</formula>
    </cfRule>
  </conditionalFormatting>
  <conditionalFormatting sqref="Y1">
    <cfRule type="expression" dxfId="8" priority="5">
      <formula>IF($C1=$D$1,1,0)</formula>
    </cfRule>
    <cfRule type="expression" dxfId="7" priority="6" stopIfTrue="1">
      <formula>AND(IF(Y1="",1,0),IF($C1="",0,1))</formula>
    </cfRule>
  </conditionalFormatting>
  <conditionalFormatting sqref="Y1">
    <cfRule type="cellIs" dxfId="6" priority="4" operator="equal">
      <formula>0</formula>
    </cfRule>
  </conditionalFormatting>
  <conditionalFormatting sqref="AN4">
    <cfRule type="expression" dxfId="2" priority="2">
      <formula>IF($C4=$D$1,1,0)</formula>
    </cfRule>
    <cfRule type="expression" dxfId="1" priority="3" stopIfTrue="1">
      <formula>AND(IF(AN4="",1,0),IF($C4="",0,1))</formula>
    </cfRule>
  </conditionalFormatting>
  <conditionalFormatting sqref="AN4">
    <cfRule type="cellIs" dxfId="0" priority="1" operator="equal">
      <formula>0</formula>
    </cfRule>
  </conditionalFormatting>
  <dataValidations count="1">
    <dataValidation type="decimal" allowBlank="1" showInputMessage="1" showErrorMessage="1" sqref="Y6:Y23 Y26:Y43 Y46:Y63 Y66:Y83 Y86:Y103 Y106:Y123 Y126:Y143 Y146:Y163 Y166:Y183 Y186:Y203 Y206:Y223 Y226:Y243 Y246:Y263 Y266:Y283 Y286:Y303 Y306:Y323 Y326:Y343 Y346:Y363 Y366:Y383">
      <formula1>0</formula1>
      <formula2>100</formula2>
    </dataValidation>
  </dataValidations>
  <pageMargins left="0.78740157499999996" right="0.78740157499999996" top="0.984251969" bottom="0.984251969" header="0.4921259845" footer="0.4921259845"/>
  <pageSetup paperSize="9" scale="20" fitToHeight="0" orientation="landscape" r:id="rId1"/>
  <headerFooter alignWithMargins="0"/>
  <ignoredErrors>
    <ignoredError sqref="AI5" formula="1"/>
    <ignoredError sqref="AT77:AU77 AT113:AU113 AT127:AU127 AT139:AU139 AQ167:AR167 AT187:AU187 AT207:AU207" numberStoredAsText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Spec!$A$7:$A$10</xm:f>
          </x14:formula1>
          <xm:sqref>F6:F23 F26:F43 F46:F63 F66:F83 F86:F103 F106:F123 F126:F143 F146:F163 F166:F183 F186:F203 F206:F223 F226:F243 F246:F263 F266:F283 F286:F303 F306:F323 F326:F343 F346:F363 F366:F383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E52"/>
  <sheetViews>
    <sheetView topLeftCell="A16" workbookViewId="0">
      <selection activeCell="C14" sqref="C14"/>
    </sheetView>
  </sheetViews>
  <sheetFormatPr baseColWidth="10" defaultRowHeight="12.75" x14ac:dyDescent="0.2"/>
  <cols>
    <col min="1" max="1" width="35.140625" customWidth="1"/>
    <col min="4" max="4" width="11.42578125" style="115"/>
  </cols>
  <sheetData>
    <row r="4" spans="1:1" ht="13.5" thickBot="1" x14ac:dyDescent="0.25"/>
    <row r="5" spans="1:1" ht="15" x14ac:dyDescent="0.25">
      <c r="A5" s="62" t="s">
        <v>62</v>
      </c>
    </row>
    <row r="6" spans="1:1" x14ac:dyDescent="0.2">
      <c r="A6" s="63"/>
    </row>
    <row r="7" spans="1:1" x14ac:dyDescent="0.2">
      <c r="A7" s="67" t="s">
        <v>91</v>
      </c>
    </row>
    <row r="8" spans="1:1" x14ac:dyDescent="0.2">
      <c r="A8" s="67" t="s">
        <v>60</v>
      </c>
    </row>
    <row r="9" spans="1:1" x14ac:dyDescent="0.2">
      <c r="A9" s="67" t="s">
        <v>90</v>
      </c>
    </row>
    <row r="10" spans="1:1" x14ac:dyDescent="0.2">
      <c r="A10" s="63" t="s">
        <v>123</v>
      </c>
    </row>
    <row r="11" spans="1:1" x14ac:dyDescent="0.2">
      <c r="A11" s="63"/>
    </row>
    <row r="12" spans="1:1" x14ac:dyDescent="0.2">
      <c r="A12" s="63"/>
    </row>
    <row r="13" spans="1:1" ht="13.5" thickBot="1" x14ac:dyDescent="0.25">
      <c r="A13" s="120"/>
    </row>
    <row r="14" spans="1:1" ht="13.5" thickBot="1" x14ac:dyDescent="0.25"/>
    <row r="15" spans="1:1" ht="15" x14ac:dyDescent="0.25">
      <c r="A15" s="62" t="s">
        <v>63</v>
      </c>
    </row>
    <row r="16" spans="1:1" x14ac:dyDescent="0.2">
      <c r="A16" s="63"/>
    </row>
    <row r="17" spans="1:5" x14ac:dyDescent="0.2">
      <c r="A17" s="67" t="s">
        <v>92</v>
      </c>
    </row>
    <row r="18" spans="1:5" x14ac:dyDescent="0.2">
      <c r="A18" s="64" t="s">
        <v>93</v>
      </c>
    </row>
    <row r="19" spans="1:5" x14ac:dyDescent="0.2">
      <c r="A19" s="64" t="s">
        <v>65</v>
      </c>
    </row>
    <row r="20" spans="1:5" x14ac:dyDescent="0.2">
      <c r="A20" s="64" t="s">
        <v>94</v>
      </c>
    </row>
    <row r="21" spans="1:5" x14ac:dyDescent="0.2">
      <c r="A21" s="64" t="s">
        <v>95</v>
      </c>
    </row>
    <row r="22" spans="1:5" x14ac:dyDescent="0.2">
      <c r="A22" s="65" t="s">
        <v>66</v>
      </c>
    </row>
    <row r="23" spans="1:5" x14ac:dyDescent="0.2">
      <c r="A23" s="64" t="s">
        <v>67</v>
      </c>
    </row>
    <row r="24" spans="1:5" x14ac:dyDescent="0.2">
      <c r="A24" s="65"/>
    </row>
    <row r="25" spans="1:5" x14ac:dyDescent="0.2">
      <c r="A25" s="65"/>
    </row>
    <row r="26" spans="1:5" x14ac:dyDescent="0.2">
      <c r="A26" s="65"/>
    </row>
    <row r="27" spans="1:5" ht="13.5" thickBot="1" x14ac:dyDescent="0.25">
      <c r="A27" s="66"/>
    </row>
    <row r="28" spans="1:5" ht="13.5" thickBot="1" x14ac:dyDescent="0.25"/>
    <row r="29" spans="1:5" ht="15" x14ac:dyDescent="0.25">
      <c r="A29" s="90" t="s">
        <v>61</v>
      </c>
      <c r="B29" s="91"/>
      <c r="C29" s="91"/>
      <c r="D29" s="116"/>
      <c r="E29" s="92"/>
    </row>
    <row r="30" spans="1:5" x14ac:dyDescent="0.2">
      <c r="A30" s="93"/>
      <c r="B30" s="103" t="s">
        <v>79</v>
      </c>
      <c r="C30" s="103" t="s">
        <v>80</v>
      </c>
      <c r="D30" s="117"/>
      <c r="E30" s="94"/>
    </row>
    <row r="31" spans="1:5" x14ac:dyDescent="0.2">
      <c r="A31" s="95" t="s">
        <v>101</v>
      </c>
      <c r="B31" s="100">
        <v>2</v>
      </c>
      <c r="C31" s="101"/>
      <c r="D31" s="96" t="s">
        <v>68</v>
      </c>
      <c r="E31" s="94"/>
    </row>
    <row r="32" spans="1:5" x14ac:dyDescent="0.2">
      <c r="A32" s="95" t="s">
        <v>87</v>
      </c>
      <c r="B32" s="100">
        <v>0</v>
      </c>
      <c r="C32" s="101">
        <v>20</v>
      </c>
      <c r="D32" s="96" t="s">
        <v>97</v>
      </c>
      <c r="E32" s="113"/>
    </row>
    <row r="33" spans="1:5" x14ac:dyDescent="0.2">
      <c r="A33" s="95" t="s">
        <v>102</v>
      </c>
      <c r="B33" s="100">
        <v>30</v>
      </c>
      <c r="C33" s="101">
        <v>40</v>
      </c>
      <c r="D33" s="96" t="s">
        <v>69</v>
      </c>
      <c r="E33" s="94"/>
    </row>
    <row r="34" spans="1:5" x14ac:dyDescent="0.2">
      <c r="A34" s="93"/>
      <c r="B34" s="101"/>
      <c r="C34" s="101"/>
      <c r="D34" s="117"/>
      <c r="E34" s="94"/>
    </row>
    <row r="35" spans="1:5" x14ac:dyDescent="0.2">
      <c r="A35" s="95" t="s">
        <v>70</v>
      </c>
      <c r="B35" s="99" t="s">
        <v>71</v>
      </c>
      <c r="C35" s="99" t="s">
        <v>72</v>
      </c>
      <c r="D35" s="117"/>
      <c r="E35" s="94"/>
    </row>
    <row r="36" spans="1:5" x14ac:dyDescent="0.2">
      <c r="A36" s="93"/>
      <c r="B36" s="101"/>
      <c r="C36" s="101"/>
      <c r="D36" s="117"/>
      <c r="E36" s="94"/>
    </row>
    <row r="37" spans="1:5" x14ac:dyDescent="0.2">
      <c r="A37" s="95" t="s">
        <v>73</v>
      </c>
      <c r="B37" s="101">
        <v>0</v>
      </c>
      <c r="C37" s="101">
        <v>30</v>
      </c>
      <c r="D37" s="117"/>
      <c r="E37" s="94"/>
    </row>
    <row r="38" spans="1:5" x14ac:dyDescent="0.2">
      <c r="A38" s="93"/>
      <c r="B38" s="101"/>
      <c r="C38" s="101"/>
      <c r="D38" s="117"/>
      <c r="E38" s="94"/>
    </row>
    <row r="39" spans="1:5" x14ac:dyDescent="0.2">
      <c r="A39" s="95" t="s">
        <v>55</v>
      </c>
      <c r="B39" s="101">
        <v>1</v>
      </c>
      <c r="C39" s="101">
        <v>2</v>
      </c>
      <c r="D39" s="96" t="s">
        <v>100</v>
      </c>
      <c r="E39" s="94"/>
    </row>
    <row r="40" spans="1:5" x14ac:dyDescent="0.2">
      <c r="A40" s="93"/>
      <c r="B40" s="101"/>
      <c r="C40" s="101"/>
      <c r="D40" s="96"/>
      <c r="E40" s="94"/>
    </row>
    <row r="41" spans="1:5" x14ac:dyDescent="0.2">
      <c r="A41" s="95" t="s">
        <v>98</v>
      </c>
      <c r="B41" s="101">
        <v>10.5</v>
      </c>
      <c r="C41" s="101">
        <v>12</v>
      </c>
      <c r="D41" s="96" t="s">
        <v>100</v>
      </c>
      <c r="E41" s="94"/>
    </row>
    <row r="42" spans="1:5" x14ac:dyDescent="0.2">
      <c r="A42" s="93" t="s">
        <v>98</v>
      </c>
      <c r="B42" s="101">
        <v>10.5</v>
      </c>
      <c r="C42" s="101">
        <v>12</v>
      </c>
      <c r="D42" s="96" t="s">
        <v>100</v>
      </c>
      <c r="E42" s="94"/>
    </row>
    <row r="43" spans="1:5" x14ac:dyDescent="0.2">
      <c r="E43" s="94"/>
    </row>
    <row r="44" spans="1:5" x14ac:dyDescent="0.2">
      <c r="A44" s="95" t="s">
        <v>98</v>
      </c>
      <c r="B44" s="101">
        <v>10.5</v>
      </c>
      <c r="C44" s="101">
        <v>12</v>
      </c>
      <c r="D44" s="96" t="s">
        <v>100</v>
      </c>
      <c r="E44" s="94"/>
    </row>
    <row r="45" spans="1:5" x14ac:dyDescent="0.2">
      <c r="A45" s="95" t="s">
        <v>99</v>
      </c>
      <c r="B45" s="101">
        <v>6</v>
      </c>
      <c r="C45" s="101">
        <v>8</v>
      </c>
      <c r="D45" s="96" t="s">
        <v>100</v>
      </c>
      <c r="E45" s="94"/>
    </row>
    <row r="46" spans="1:5" x14ac:dyDescent="0.2">
      <c r="A46" s="93"/>
      <c r="B46" s="101"/>
      <c r="C46" s="101"/>
      <c r="D46" s="117"/>
      <c r="E46" s="94"/>
    </row>
    <row r="47" spans="1:5" x14ac:dyDescent="0.2">
      <c r="A47" s="95" t="s">
        <v>98</v>
      </c>
      <c r="B47" s="101">
        <v>10.5</v>
      </c>
      <c r="C47" s="101">
        <v>12</v>
      </c>
      <c r="D47" s="96" t="s">
        <v>100</v>
      </c>
      <c r="E47" s="94"/>
    </row>
    <row r="48" spans="1:5" x14ac:dyDescent="0.2">
      <c r="A48" s="95" t="s">
        <v>99</v>
      </c>
      <c r="B48" s="101">
        <v>6</v>
      </c>
      <c r="C48" s="101">
        <v>8</v>
      </c>
      <c r="D48" s="96" t="s">
        <v>100</v>
      </c>
      <c r="E48" s="94"/>
    </row>
    <row r="49" spans="1:5" x14ac:dyDescent="0.2">
      <c r="A49" s="93"/>
      <c r="B49" s="101"/>
      <c r="C49" s="101"/>
      <c r="D49" s="117"/>
      <c r="E49" s="94"/>
    </row>
    <row r="50" spans="1:5" x14ac:dyDescent="0.2">
      <c r="A50" s="93"/>
      <c r="B50" s="101"/>
      <c r="C50" s="101"/>
      <c r="D50" s="117"/>
      <c r="E50" s="94"/>
    </row>
    <row r="51" spans="1:5" x14ac:dyDescent="0.2">
      <c r="A51" s="93"/>
      <c r="B51" s="101"/>
      <c r="C51" s="101"/>
      <c r="D51" s="117"/>
      <c r="E51" s="94"/>
    </row>
    <row r="52" spans="1:5" ht="13.5" thickBot="1" x14ac:dyDescent="0.25">
      <c r="A52" s="97"/>
      <c r="B52" s="102"/>
      <c r="C52" s="102"/>
      <c r="D52" s="118"/>
      <c r="E52" s="98"/>
    </row>
  </sheetData>
  <sortState ref="A18:A28">
    <sortCondition ref="A11"/>
  </sortState>
  <conditionalFormatting sqref="M5:M22">
    <cfRule type="cellIs" priority="1" operator="between">
      <formula>$B$37</formula>
      <formula>$C$37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34" id="{3CFAD021-97F9-44D2-9A8C-A2F58472441F}">
            <xm:f>IF(Rapport!#REF!&gt;$B$32,1,0)</xm:f>
            <x14:dxf/>
          </x14:cfRule>
          <xm:sqref>T5:T22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7" tint="0.59999389629810485"/>
  </sheetPr>
  <dimension ref="A1:P177"/>
  <sheetViews>
    <sheetView topLeftCell="A16" workbookViewId="0">
      <selection activeCell="C12" sqref="C12"/>
    </sheetView>
  </sheetViews>
  <sheetFormatPr baseColWidth="10" defaultRowHeight="12.75" x14ac:dyDescent="0.2"/>
  <cols>
    <col min="1" max="1" width="42.28515625" bestFit="1" customWidth="1"/>
    <col min="2" max="2" width="32.5703125" customWidth="1"/>
    <col min="3" max="3" width="45.140625" bestFit="1" customWidth="1"/>
    <col min="4" max="4" width="73" bestFit="1" customWidth="1"/>
  </cols>
  <sheetData>
    <row r="1" spans="1:16" ht="62.25" thickBot="1" x14ac:dyDescent="0.25">
      <c r="A1" s="280" t="str">
        <f>A152</f>
        <v>Traduction</v>
      </c>
      <c r="B1" s="281"/>
      <c r="C1" s="281"/>
      <c r="D1" s="281"/>
      <c r="E1" s="281"/>
      <c r="F1" s="281"/>
      <c r="G1" s="281"/>
      <c r="H1" s="281"/>
      <c r="I1" s="281"/>
      <c r="J1" s="281"/>
      <c r="K1" s="282"/>
    </row>
    <row r="2" spans="1:16" ht="31.5" x14ac:dyDescent="0.2">
      <c r="A2" s="283" t="str">
        <f>A6</f>
        <v>Français</v>
      </c>
      <c r="B2" s="284"/>
      <c r="C2" s="284"/>
      <c r="D2" s="284"/>
      <c r="E2" s="284"/>
      <c r="F2" s="284"/>
      <c r="G2" s="284"/>
      <c r="H2" s="284"/>
      <c r="I2" s="284"/>
      <c r="J2" s="284"/>
      <c r="K2" s="285"/>
    </row>
    <row r="3" spans="1:16" ht="21" x14ac:dyDescent="0.2">
      <c r="A3" s="5"/>
      <c r="B3" s="6" t="s">
        <v>35</v>
      </c>
      <c r="C3" s="7" t="s">
        <v>36</v>
      </c>
      <c r="D3" s="7" t="s">
        <v>37</v>
      </c>
      <c r="E3" s="7"/>
      <c r="F3" s="7"/>
      <c r="G3" s="7"/>
      <c r="H3" s="7"/>
      <c r="I3" s="7"/>
      <c r="J3" s="7"/>
      <c r="K3" s="8"/>
    </row>
    <row r="4" spans="1:16" ht="18.75" x14ac:dyDescent="0.2">
      <c r="A4" s="9" t="s">
        <v>38</v>
      </c>
      <c r="B4" s="278" t="s">
        <v>44</v>
      </c>
      <c r="C4" s="278"/>
      <c r="D4" s="278"/>
      <c r="E4" s="278"/>
      <c r="F4" s="278"/>
      <c r="G4" s="278"/>
      <c r="H4" s="278"/>
      <c r="I4" s="278"/>
      <c r="J4" s="278"/>
      <c r="K4" s="279"/>
    </row>
    <row r="5" spans="1:16" x14ac:dyDescent="0.2">
      <c r="A5" s="10">
        <v>0</v>
      </c>
      <c r="B5" s="11">
        <f>COUNTBLANK(B6:B165)</f>
        <v>121</v>
      </c>
      <c r="C5" s="11">
        <f>COUNTBLANK(C6:C177)-6</f>
        <v>163</v>
      </c>
      <c r="D5" s="11">
        <f t="shared" ref="D5:K5" si="0">COUNTBLANK(D6:D177)-6</f>
        <v>163</v>
      </c>
      <c r="E5" s="11">
        <f t="shared" si="0"/>
        <v>165</v>
      </c>
      <c r="F5" s="11">
        <f t="shared" si="0"/>
        <v>165</v>
      </c>
      <c r="G5" s="11">
        <f t="shared" si="0"/>
        <v>165</v>
      </c>
      <c r="H5" s="11">
        <f t="shared" si="0"/>
        <v>165</v>
      </c>
      <c r="I5" s="11">
        <f t="shared" si="0"/>
        <v>165</v>
      </c>
      <c r="J5" s="11">
        <f t="shared" si="0"/>
        <v>165</v>
      </c>
      <c r="K5" s="11">
        <f t="shared" si="0"/>
        <v>165</v>
      </c>
    </row>
    <row r="6" spans="1:16" ht="15" x14ac:dyDescent="0.2">
      <c r="A6" s="50" t="s">
        <v>35</v>
      </c>
      <c r="B6" s="12" t="str">
        <f>$B$3</f>
        <v>Français</v>
      </c>
      <c r="C6" s="13" t="str">
        <f>$C$3</f>
        <v>Deutch</v>
      </c>
      <c r="D6" s="13" t="str">
        <f>$D$3</f>
        <v>Anglais</v>
      </c>
      <c r="E6" s="13">
        <f>$E$3</f>
        <v>0</v>
      </c>
      <c r="F6" s="13">
        <f>$F$3</f>
        <v>0</v>
      </c>
      <c r="G6" s="13">
        <f>$G$3</f>
        <v>0</v>
      </c>
      <c r="H6" s="13">
        <f>$H$3</f>
        <v>0</v>
      </c>
      <c r="I6" s="13">
        <f>$I$3</f>
        <v>0</v>
      </c>
      <c r="J6" s="13">
        <f>$J$3</f>
        <v>0</v>
      </c>
      <c r="K6" s="14">
        <f>$K$3</f>
        <v>0</v>
      </c>
    </row>
    <row r="7" spans="1:16" ht="15" x14ac:dyDescent="0.2">
      <c r="A7" s="13" t="s">
        <v>57</v>
      </c>
      <c r="B7" s="13" t="s">
        <v>14</v>
      </c>
      <c r="C7" s="13"/>
      <c r="D7" s="13"/>
      <c r="E7" s="13"/>
      <c r="F7" s="13"/>
      <c r="G7" s="13"/>
      <c r="H7" s="13"/>
      <c r="I7" s="13"/>
      <c r="J7" s="13"/>
      <c r="K7" s="14"/>
    </row>
    <row r="8" spans="1:16" x14ac:dyDescent="0.2">
      <c r="A8" s="51" t="s">
        <v>13</v>
      </c>
      <c r="B8" s="51" t="s">
        <v>13</v>
      </c>
      <c r="C8" s="17"/>
      <c r="D8" s="17"/>
      <c r="E8" s="17"/>
      <c r="F8" s="17"/>
      <c r="G8" s="17"/>
      <c r="H8" s="17"/>
      <c r="I8" s="18"/>
      <c r="J8" s="18"/>
      <c r="K8" s="19"/>
    </row>
    <row r="9" spans="1:16" ht="16.5" customHeight="1" x14ac:dyDescent="0.2">
      <c r="A9" s="51" t="s">
        <v>12</v>
      </c>
      <c r="B9" s="51" t="s">
        <v>12</v>
      </c>
      <c r="C9" s="17"/>
      <c r="D9" s="17"/>
      <c r="E9" s="17"/>
      <c r="F9" s="17"/>
      <c r="G9" s="17"/>
      <c r="H9" s="17"/>
      <c r="I9" s="18"/>
      <c r="J9" s="18"/>
      <c r="K9" s="19"/>
      <c r="M9" t="s">
        <v>13</v>
      </c>
      <c r="N9" t="s">
        <v>12</v>
      </c>
      <c r="O9" t="s">
        <v>11</v>
      </c>
      <c r="P9" t="s">
        <v>19</v>
      </c>
    </row>
    <row r="10" spans="1:16" ht="12.75" customHeight="1" x14ac:dyDescent="0.2">
      <c r="A10" s="51" t="s">
        <v>11</v>
      </c>
      <c r="B10" s="51" t="s">
        <v>11</v>
      </c>
      <c r="C10" s="17"/>
      <c r="D10" s="17"/>
      <c r="E10" s="17"/>
      <c r="F10" s="17"/>
      <c r="G10" s="17"/>
      <c r="H10" s="17"/>
      <c r="I10" s="18"/>
      <c r="J10" s="18"/>
      <c r="K10" s="19"/>
    </row>
    <row r="11" spans="1:16" ht="13.5" customHeight="1" x14ac:dyDescent="0.2">
      <c r="A11" s="83" t="s">
        <v>62</v>
      </c>
      <c r="B11" s="83" t="s">
        <v>62</v>
      </c>
      <c r="C11" s="17"/>
      <c r="D11" s="17"/>
      <c r="E11" s="17"/>
      <c r="F11" s="17"/>
      <c r="G11" s="17"/>
      <c r="H11" s="17"/>
      <c r="I11" s="18"/>
      <c r="J11" s="18"/>
      <c r="K11" s="19"/>
    </row>
    <row r="12" spans="1:16" ht="16.5" customHeight="1" x14ac:dyDescent="0.2">
      <c r="A12" s="52" t="s">
        <v>20</v>
      </c>
      <c r="B12" s="52" t="s">
        <v>20</v>
      </c>
      <c r="C12" s="17"/>
      <c r="D12" s="17"/>
      <c r="E12" s="17"/>
      <c r="F12" s="17"/>
      <c r="G12" s="17"/>
      <c r="H12" s="17"/>
      <c r="I12" s="18"/>
      <c r="J12" s="18"/>
      <c r="K12" s="19"/>
    </row>
    <row r="13" spans="1:16" x14ac:dyDescent="0.2">
      <c r="A13" s="52" t="s">
        <v>48</v>
      </c>
      <c r="B13" s="52" t="s">
        <v>48</v>
      </c>
      <c r="C13" s="17"/>
      <c r="D13" s="17"/>
      <c r="E13" s="17"/>
      <c r="F13" s="17"/>
      <c r="G13" s="17"/>
      <c r="H13" s="17"/>
      <c r="I13" s="18"/>
      <c r="J13" s="18"/>
      <c r="K13" s="19"/>
    </row>
    <row r="14" spans="1:16" x14ac:dyDescent="0.2">
      <c r="A14" s="53" t="s">
        <v>45</v>
      </c>
      <c r="B14" s="53" t="s">
        <v>45</v>
      </c>
      <c r="C14" s="17"/>
      <c r="D14" s="17"/>
      <c r="E14" s="17"/>
      <c r="F14" s="17"/>
      <c r="G14" s="17"/>
      <c r="H14" s="17"/>
      <c r="I14" s="18"/>
      <c r="J14" s="18"/>
      <c r="K14" s="19"/>
    </row>
    <row r="15" spans="1:16" x14ac:dyDescent="0.2">
      <c r="A15" s="52" t="s">
        <v>33</v>
      </c>
      <c r="B15" s="52" t="s">
        <v>33</v>
      </c>
      <c r="C15" s="17"/>
      <c r="D15" s="17"/>
      <c r="E15" s="17"/>
      <c r="F15" s="17"/>
      <c r="G15" s="17"/>
      <c r="H15" s="17"/>
      <c r="I15" s="18"/>
      <c r="J15" s="18"/>
      <c r="K15" s="19"/>
    </row>
    <row r="16" spans="1:16" x14ac:dyDescent="0.2">
      <c r="A16" s="52" t="s">
        <v>10</v>
      </c>
      <c r="B16" s="52" t="s">
        <v>10</v>
      </c>
      <c r="C16" s="17"/>
      <c r="D16" s="17"/>
      <c r="E16" s="17"/>
      <c r="F16" s="17"/>
      <c r="G16" s="17"/>
      <c r="H16" s="17"/>
      <c r="I16" s="18"/>
      <c r="J16" s="18"/>
      <c r="K16" s="19"/>
    </row>
    <row r="17" spans="1:11" x14ac:dyDescent="0.2">
      <c r="A17" s="52" t="s">
        <v>27</v>
      </c>
      <c r="B17" s="52" t="s">
        <v>27</v>
      </c>
      <c r="C17" s="17"/>
      <c r="D17" s="17"/>
      <c r="E17" s="17"/>
      <c r="F17" s="17"/>
      <c r="G17" s="17"/>
      <c r="H17" s="17"/>
      <c r="I17" s="18"/>
      <c r="J17" s="18"/>
      <c r="K17" s="19"/>
    </row>
    <row r="18" spans="1:11" x14ac:dyDescent="0.2">
      <c r="A18" s="52" t="s">
        <v>28</v>
      </c>
      <c r="B18" s="52" t="s">
        <v>28</v>
      </c>
      <c r="C18" s="17"/>
      <c r="D18" s="17"/>
      <c r="E18" s="17"/>
      <c r="F18" s="17"/>
      <c r="G18" s="17"/>
      <c r="H18" s="17"/>
      <c r="I18" s="18"/>
      <c r="J18" s="18"/>
      <c r="K18" s="19"/>
    </row>
    <row r="19" spans="1:11" x14ac:dyDescent="0.2">
      <c r="A19" s="52" t="s">
        <v>29</v>
      </c>
      <c r="B19" s="52" t="s">
        <v>29</v>
      </c>
      <c r="C19" s="17"/>
      <c r="D19" s="17"/>
      <c r="E19" s="17"/>
      <c r="F19" s="17"/>
      <c r="G19" s="17"/>
      <c r="H19" s="17"/>
      <c r="I19" s="18"/>
      <c r="J19" s="18"/>
      <c r="K19" s="19"/>
    </row>
    <row r="20" spans="1:11" x14ac:dyDescent="0.2">
      <c r="A20" s="52" t="s">
        <v>30</v>
      </c>
      <c r="B20" s="52" t="s">
        <v>30</v>
      </c>
      <c r="C20" s="17"/>
      <c r="D20" s="17"/>
      <c r="E20" s="17"/>
      <c r="F20" s="17"/>
      <c r="G20" s="17"/>
      <c r="H20" s="17"/>
      <c r="I20" s="18"/>
      <c r="J20" s="18"/>
      <c r="K20" s="19"/>
    </row>
    <row r="21" spans="1:11" ht="16.5" customHeight="1" x14ac:dyDescent="0.2">
      <c r="A21" s="52" t="s">
        <v>31</v>
      </c>
      <c r="B21" s="52" t="s">
        <v>31</v>
      </c>
      <c r="C21" s="17"/>
      <c r="D21" s="17"/>
      <c r="F21" s="17"/>
      <c r="G21" s="17"/>
      <c r="H21" s="17"/>
      <c r="J21" s="18"/>
      <c r="K21" s="19"/>
    </row>
    <row r="22" spans="1:11" x14ac:dyDescent="0.2">
      <c r="A22" s="54" t="s">
        <v>7</v>
      </c>
      <c r="B22" s="54" t="s">
        <v>7</v>
      </c>
      <c r="C22" s="17"/>
      <c r="D22" s="17"/>
      <c r="E22" s="17"/>
      <c r="F22" s="17"/>
      <c r="G22" s="17"/>
      <c r="H22" s="17"/>
      <c r="I22" s="18"/>
      <c r="J22" s="18"/>
      <c r="K22" s="19"/>
    </row>
    <row r="23" spans="1:11" x14ac:dyDescent="0.2">
      <c r="A23" s="52" t="s">
        <v>46</v>
      </c>
      <c r="B23" s="52" t="s">
        <v>46</v>
      </c>
      <c r="C23" s="17"/>
      <c r="D23" s="17"/>
      <c r="E23" s="17"/>
      <c r="F23" s="17"/>
      <c r="G23" s="17"/>
      <c r="H23" s="17"/>
      <c r="I23" s="18"/>
      <c r="J23" s="18"/>
      <c r="K23" s="19"/>
    </row>
    <row r="24" spans="1:11" ht="14.25" x14ac:dyDescent="0.2">
      <c r="A24" s="52" t="s">
        <v>15</v>
      </c>
      <c r="B24" s="52" t="s">
        <v>15</v>
      </c>
      <c r="C24" s="18"/>
      <c r="D24" s="17"/>
      <c r="E24" s="17"/>
      <c r="F24" s="17"/>
      <c r="G24" s="17"/>
      <c r="H24" s="17"/>
      <c r="I24" s="18"/>
      <c r="J24" s="18"/>
      <c r="K24" s="19"/>
    </row>
    <row r="25" spans="1:11" x14ac:dyDescent="0.2">
      <c r="A25" s="52" t="s">
        <v>3</v>
      </c>
      <c r="B25" s="52" t="s">
        <v>3</v>
      </c>
      <c r="C25" s="16"/>
      <c r="D25" s="17"/>
      <c r="E25" s="17"/>
      <c r="F25" s="20"/>
      <c r="G25" s="17"/>
      <c r="H25" s="17"/>
      <c r="I25" s="18"/>
      <c r="J25" s="18"/>
      <c r="K25" s="19"/>
    </row>
    <row r="26" spans="1:11" x14ac:dyDescent="0.2">
      <c r="A26" s="55" t="s">
        <v>22</v>
      </c>
      <c r="B26" s="55" t="s">
        <v>22</v>
      </c>
      <c r="C26" s="17"/>
      <c r="D26" s="17"/>
      <c r="E26" s="17"/>
      <c r="F26" s="20"/>
      <c r="G26" s="17"/>
      <c r="H26" s="17"/>
      <c r="I26" s="18"/>
      <c r="J26" s="18"/>
      <c r="K26" s="19"/>
    </row>
    <row r="27" spans="1:11" ht="15" x14ac:dyDescent="0.2">
      <c r="A27" s="52" t="s">
        <v>26</v>
      </c>
      <c r="B27" s="52" t="s">
        <v>26</v>
      </c>
      <c r="C27" s="22"/>
      <c r="D27" s="17"/>
      <c r="E27" s="17"/>
      <c r="F27" s="20"/>
      <c r="G27" s="17"/>
      <c r="H27" s="17"/>
      <c r="I27" s="18"/>
      <c r="J27" s="18"/>
      <c r="K27" s="19"/>
    </row>
    <row r="28" spans="1:11" x14ac:dyDescent="0.2">
      <c r="A28" s="17" t="s">
        <v>9</v>
      </c>
      <c r="B28" s="17" t="s">
        <v>9</v>
      </c>
      <c r="C28" s="17"/>
      <c r="D28" s="17"/>
      <c r="E28" s="17"/>
      <c r="F28" s="20"/>
      <c r="G28" s="17"/>
      <c r="H28" s="17"/>
      <c r="I28" s="18"/>
      <c r="J28" s="18"/>
      <c r="K28" s="19"/>
    </row>
    <row r="29" spans="1:11" x14ac:dyDescent="0.2">
      <c r="A29" s="17" t="s">
        <v>21</v>
      </c>
      <c r="B29" s="17" t="s">
        <v>21</v>
      </c>
      <c r="C29" s="17"/>
      <c r="D29" s="17"/>
      <c r="E29" s="17"/>
      <c r="F29" s="20"/>
      <c r="G29" s="17"/>
      <c r="H29" s="17"/>
      <c r="I29" s="18"/>
      <c r="J29" s="18"/>
      <c r="K29" s="19"/>
    </row>
    <row r="30" spans="1:11" x14ac:dyDescent="0.2">
      <c r="A30" s="17" t="s">
        <v>34</v>
      </c>
      <c r="B30" s="17" t="s">
        <v>34</v>
      </c>
      <c r="C30" s="17"/>
      <c r="D30" s="17"/>
      <c r="E30" s="17"/>
      <c r="F30" s="20"/>
      <c r="G30" s="17"/>
      <c r="H30" s="17"/>
      <c r="I30" s="18"/>
      <c r="J30" s="18"/>
      <c r="K30" s="19"/>
    </row>
    <row r="31" spans="1:11" x14ac:dyDescent="0.2">
      <c r="A31" s="17" t="s">
        <v>32</v>
      </c>
      <c r="B31" s="17" t="s">
        <v>32</v>
      </c>
      <c r="C31" s="17"/>
      <c r="D31" s="17"/>
      <c r="E31" s="17"/>
      <c r="F31" s="20"/>
      <c r="G31" s="17"/>
      <c r="H31" s="17"/>
      <c r="I31" s="18"/>
      <c r="J31" s="18"/>
      <c r="K31" s="19"/>
    </row>
    <row r="32" spans="1:11" x14ac:dyDescent="0.2">
      <c r="A32" s="18" t="s">
        <v>8</v>
      </c>
      <c r="B32" s="18" t="s">
        <v>8</v>
      </c>
      <c r="C32" s="17"/>
      <c r="D32" s="17"/>
      <c r="E32" s="17"/>
      <c r="F32" s="20"/>
      <c r="G32" s="17"/>
      <c r="H32" s="17"/>
      <c r="I32" s="18"/>
      <c r="J32" s="18"/>
      <c r="K32" s="19"/>
    </row>
    <row r="33" spans="1:11" x14ac:dyDescent="0.2">
      <c r="A33" s="54"/>
      <c r="B33" s="54"/>
      <c r="C33" s="17"/>
      <c r="D33" s="17"/>
      <c r="E33" s="17"/>
      <c r="F33" s="20"/>
      <c r="G33" s="17"/>
      <c r="H33" s="17"/>
      <c r="I33" s="18"/>
      <c r="J33" s="18"/>
      <c r="K33" s="19"/>
    </row>
    <row r="34" spans="1:11" x14ac:dyDescent="0.2">
      <c r="A34" s="52" t="s">
        <v>17</v>
      </c>
      <c r="B34" s="52" t="s">
        <v>17</v>
      </c>
      <c r="C34" s="17"/>
      <c r="D34" s="17"/>
      <c r="E34" s="17"/>
      <c r="F34" s="20"/>
      <c r="G34" s="17"/>
      <c r="H34" s="17"/>
      <c r="I34" s="18"/>
      <c r="J34" s="18"/>
      <c r="K34" s="19"/>
    </row>
    <row r="35" spans="1:11" ht="15" x14ac:dyDescent="0.2">
      <c r="A35" s="56" t="s">
        <v>47</v>
      </c>
      <c r="B35" s="56" t="s">
        <v>47</v>
      </c>
      <c r="C35" s="17"/>
      <c r="D35" s="17"/>
      <c r="E35" s="17"/>
      <c r="F35" s="20"/>
      <c r="G35" s="17"/>
      <c r="H35" s="17"/>
      <c r="I35" s="18"/>
      <c r="J35" s="18"/>
      <c r="K35" s="19"/>
    </row>
    <row r="36" spans="1:11" ht="15" x14ac:dyDescent="0.2">
      <c r="A36" s="57" t="s">
        <v>18</v>
      </c>
      <c r="B36" s="57" t="s">
        <v>18</v>
      </c>
      <c r="C36" s="16"/>
      <c r="D36" s="17"/>
      <c r="E36" s="17"/>
      <c r="F36" s="20"/>
      <c r="G36" s="17"/>
      <c r="H36" s="17"/>
      <c r="I36" s="18"/>
      <c r="J36" s="18"/>
      <c r="K36" s="19"/>
    </row>
    <row r="37" spans="1:11" x14ac:dyDescent="0.2">
      <c r="A37" s="54"/>
      <c r="B37" s="59" t="s">
        <v>39</v>
      </c>
      <c r="C37" s="17"/>
      <c r="D37" s="17"/>
      <c r="E37" s="17"/>
      <c r="F37" s="20"/>
      <c r="G37" s="17"/>
      <c r="H37" s="17"/>
      <c r="I37" s="18"/>
      <c r="J37" s="18"/>
      <c r="K37" s="19"/>
    </row>
    <row r="38" spans="1:11" x14ac:dyDescent="0.2">
      <c r="A38" s="58" t="s">
        <v>1</v>
      </c>
      <c r="B38" s="58" t="s">
        <v>1</v>
      </c>
      <c r="C38" s="16"/>
      <c r="D38" s="17"/>
      <c r="E38" s="17"/>
      <c r="F38" s="20"/>
      <c r="G38" s="17"/>
      <c r="H38" s="17"/>
      <c r="I38" s="18"/>
      <c r="J38" s="18"/>
      <c r="K38" s="19"/>
    </row>
    <row r="39" spans="1:11" x14ac:dyDescent="0.2">
      <c r="A39" s="54" t="s">
        <v>0</v>
      </c>
      <c r="B39" s="54" t="s">
        <v>0</v>
      </c>
      <c r="C39" s="17"/>
      <c r="D39" s="17"/>
      <c r="E39" s="17"/>
      <c r="F39" s="20"/>
      <c r="G39" s="17"/>
      <c r="H39" s="17"/>
      <c r="I39" s="18"/>
      <c r="J39" s="18"/>
      <c r="K39" s="19"/>
    </row>
    <row r="40" spans="1:11" x14ac:dyDescent="0.2">
      <c r="A40" s="54" t="s">
        <v>2</v>
      </c>
      <c r="B40" s="54" t="s">
        <v>2</v>
      </c>
      <c r="C40" s="17"/>
      <c r="D40" s="17"/>
      <c r="E40" s="17"/>
      <c r="F40" s="20"/>
      <c r="G40" s="17"/>
      <c r="H40" s="17"/>
      <c r="I40" s="18"/>
      <c r="J40" s="18"/>
      <c r="K40" s="19"/>
    </row>
    <row r="41" spans="1:11" x14ac:dyDescent="0.2">
      <c r="A41" s="54" t="s">
        <v>6</v>
      </c>
      <c r="B41" s="54" t="s">
        <v>6</v>
      </c>
      <c r="C41" s="17"/>
      <c r="D41" s="17"/>
      <c r="E41" s="17"/>
      <c r="F41" s="20"/>
      <c r="G41" s="17"/>
      <c r="H41" s="17"/>
      <c r="I41" s="18"/>
      <c r="J41" s="18"/>
      <c r="K41" s="19"/>
    </row>
    <row r="42" spans="1:11" x14ac:dyDescent="0.2">
      <c r="A42" s="54" t="s">
        <v>5</v>
      </c>
      <c r="B42" s="54"/>
      <c r="C42" s="17"/>
      <c r="D42" s="17"/>
      <c r="E42" s="17"/>
      <c r="F42" s="20"/>
      <c r="G42" s="17"/>
      <c r="H42" s="17"/>
      <c r="I42" s="18"/>
      <c r="J42" s="18"/>
      <c r="K42" s="19"/>
    </row>
    <row r="43" spans="1:11" x14ac:dyDescent="0.2">
      <c r="A43" s="15" t="s">
        <v>23</v>
      </c>
      <c r="B43" s="54"/>
      <c r="C43" s="17"/>
      <c r="D43" s="17"/>
      <c r="E43" s="17"/>
      <c r="F43" s="20"/>
      <c r="G43" s="17"/>
      <c r="H43" s="17"/>
      <c r="I43" s="18"/>
      <c r="J43" s="18"/>
      <c r="K43" s="19"/>
    </row>
    <row r="44" spans="1:11" x14ac:dyDescent="0.2">
      <c r="A44" s="52" t="s">
        <v>24</v>
      </c>
      <c r="B44" s="54"/>
      <c r="C44" s="17"/>
      <c r="D44" s="17"/>
      <c r="E44" s="17"/>
      <c r="F44" s="20"/>
      <c r="G44" s="17"/>
      <c r="H44" s="17"/>
      <c r="I44" s="18"/>
      <c r="J44" s="18"/>
      <c r="K44" s="19"/>
    </row>
    <row r="45" spans="1:11" x14ac:dyDescent="0.2">
      <c r="A45" s="54" t="s">
        <v>4</v>
      </c>
      <c r="B45" s="54"/>
      <c r="C45" s="17"/>
      <c r="D45" s="17"/>
      <c r="E45" s="17"/>
      <c r="F45" s="20"/>
      <c r="G45" s="17"/>
      <c r="H45" s="17"/>
      <c r="I45" s="18"/>
      <c r="J45" s="18"/>
      <c r="K45" s="19"/>
    </row>
    <row r="46" spans="1:11" x14ac:dyDescent="0.2">
      <c r="A46" s="52" t="s">
        <v>25</v>
      </c>
      <c r="B46" s="54"/>
      <c r="C46" s="17"/>
      <c r="D46" s="17"/>
      <c r="E46" s="17"/>
      <c r="F46" s="20"/>
      <c r="G46" s="17"/>
      <c r="H46" s="17"/>
      <c r="I46" s="18"/>
      <c r="J46" s="18"/>
      <c r="K46" s="19"/>
    </row>
    <row r="47" spans="1:11" x14ac:dyDescent="0.2">
      <c r="A47" s="54"/>
      <c r="B47" s="54"/>
      <c r="C47" s="17"/>
      <c r="D47" s="17"/>
      <c r="E47" s="17"/>
      <c r="F47" s="20"/>
      <c r="G47" s="17"/>
      <c r="H47" s="17"/>
      <c r="I47" s="18"/>
      <c r="J47" s="18"/>
      <c r="K47" s="19"/>
    </row>
    <row r="48" spans="1:11" x14ac:dyDescent="0.2">
      <c r="A48" s="54"/>
      <c r="B48" s="54"/>
      <c r="C48" s="17"/>
      <c r="D48" s="17"/>
      <c r="E48" s="17"/>
      <c r="F48" s="20"/>
      <c r="G48" s="17"/>
      <c r="H48" s="17"/>
      <c r="I48" s="18"/>
      <c r="J48" s="18"/>
      <c r="K48" s="19"/>
    </row>
    <row r="49" spans="1:11" ht="13.5" thickBot="1" x14ac:dyDescent="0.25">
      <c r="B49" s="54" t="s">
        <v>5</v>
      </c>
      <c r="C49" s="24"/>
      <c r="D49" s="24"/>
      <c r="E49" s="24"/>
      <c r="F49" s="24"/>
      <c r="G49" s="24"/>
      <c r="H49" s="24"/>
      <c r="I49" s="25"/>
      <c r="J49" s="25"/>
      <c r="K49" s="26"/>
    </row>
    <row r="50" spans="1:11" x14ac:dyDescent="0.2">
      <c r="A50" s="27"/>
      <c r="B50" s="28"/>
      <c r="C50" s="29"/>
      <c r="D50" s="29"/>
      <c r="E50" s="29"/>
      <c r="F50" s="29"/>
      <c r="G50" s="29"/>
      <c r="H50" s="29"/>
      <c r="I50" s="30"/>
      <c r="J50" s="30"/>
      <c r="K50" s="31"/>
    </row>
    <row r="51" spans="1:11" x14ac:dyDescent="0.2">
      <c r="A51" s="15"/>
      <c r="B51" s="16"/>
      <c r="C51" s="17"/>
      <c r="D51" s="17"/>
      <c r="E51" s="17"/>
      <c r="F51" s="17"/>
      <c r="G51" s="17"/>
      <c r="H51" s="17"/>
      <c r="I51" s="18"/>
      <c r="J51" s="18"/>
      <c r="K51" s="19"/>
    </row>
    <row r="52" spans="1:11" x14ac:dyDescent="0.2">
      <c r="A52" s="15"/>
      <c r="B52" s="16"/>
      <c r="C52" s="17"/>
      <c r="D52" s="17"/>
      <c r="E52" s="17"/>
      <c r="F52" s="17"/>
      <c r="G52" s="17"/>
      <c r="H52" s="17"/>
      <c r="I52" s="18"/>
      <c r="J52" s="18"/>
      <c r="K52" s="19"/>
    </row>
    <row r="53" spans="1:11" x14ac:dyDescent="0.2">
      <c r="A53" s="15"/>
      <c r="B53" s="16"/>
      <c r="C53" s="17"/>
      <c r="D53" s="17"/>
      <c r="E53" s="17"/>
      <c r="F53" s="17"/>
      <c r="G53" s="17"/>
      <c r="H53" s="17"/>
      <c r="I53" s="18"/>
      <c r="J53" s="18"/>
      <c r="K53" s="19"/>
    </row>
    <row r="54" spans="1:11" x14ac:dyDescent="0.2">
      <c r="A54" s="15"/>
      <c r="B54" s="16"/>
      <c r="C54" s="17"/>
      <c r="D54" s="17"/>
      <c r="E54" s="17"/>
      <c r="F54" s="17"/>
      <c r="G54" s="17"/>
      <c r="H54" s="17"/>
      <c r="I54" s="18"/>
      <c r="J54" s="18"/>
      <c r="K54" s="19"/>
    </row>
    <row r="55" spans="1:11" x14ac:dyDescent="0.2">
      <c r="A55" s="15"/>
      <c r="B55" s="16"/>
      <c r="C55" s="17"/>
      <c r="D55" s="17"/>
      <c r="E55" s="17"/>
      <c r="F55" s="17"/>
      <c r="G55" s="17"/>
      <c r="H55" s="17"/>
      <c r="I55" s="18"/>
      <c r="J55" s="18"/>
      <c r="K55" s="19"/>
    </row>
    <row r="56" spans="1:11" x14ac:dyDescent="0.2">
      <c r="B56" s="16"/>
      <c r="C56" s="17"/>
      <c r="D56" s="17"/>
      <c r="E56" s="17"/>
      <c r="F56" s="17"/>
      <c r="G56" s="17"/>
      <c r="H56" s="17"/>
      <c r="I56" s="18"/>
      <c r="J56" s="18"/>
      <c r="K56" s="19"/>
    </row>
    <row r="57" spans="1:11" x14ac:dyDescent="0.2">
      <c r="A57" s="15"/>
      <c r="B57" s="16"/>
      <c r="C57" s="17"/>
      <c r="D57" s="17"/>
      <c r="E57" s="17"/>
      <c r="F57" s="17"/>
      <c r="G57" s="17"/>
      <c r="H57" s="17"/>
      <c r="I57" s="18"/>
      <c r="J57" s="18"/>
      <c r="K57" s="19"/>
    </row>
    <row r="58" spans="1:11" x14ac:dyDescent="0.2">
      <c r="A58" s="15"/>
      <c r="B58" s="16"/>
      <c r="C58" s="17"/>
      <c r="D58" s="17"/>
      <c r="E58" s="17"/>
      <c r="F58" s="17"/>
      <c r="G58" s="17"/>
      <c r="H58" s="17"/>
      <c r="I58" s="18"/>
      <c r="J58" s="18"/>
      <c r="K58" s="19"/>
    </row>
    <row r="59" spans="1:11" x14ac:dyDescent="0.2">
      <c r="A59" s="15"/>
      <c r="B59" s="16"/>
      <c r="C59" s="17"/>
      <c r="D59" s="17"/>
      <c r="E59" s="17"/>
      <c r="F59" s="17"/>
      <c r="G59" s="17"/>
      <c r="H59" s="17"/>
      <c r="I59" s="18"/>
      <c r="J59" s="18"/>
      <c r="K59" s="19"/>
    </row>
    <row r="60" spans="1:11" x14ac:dyDescent="0.2">
      <c r="A60" s="15"/>
      <c r="B60" s="16"/>
      <c r="C60" s="17"/>
      <c r="D60" s="17"/>
      <c r="E60" s="17"/>
      <c r="F60" s="17"/>
      <c r="G60" s="17"/>
      <c r="H60" s="17"/>
      <c r="I60" s="18"/>
      <c r="J60" s="18"/>
      <c r="K60" s="19"/>
    </row>
    <row r="61" spans="1:11" x14ac:dyDescent="0.2">
      <c r="A61" s="15"/>
      <c r="B61" s="16"/>
      <c r="C61" s="17"/>
      <c r="D61" s="17"/>
      <c r="E61" s="17"/>
      <c r="F61" s="17"/>
      <c r="G61" s="17"/>
      <c r="H61" s="17"/>
      <c r="I61" s="18"/>
      <c r="J61" s="18"/>
      <c r="K61" s="19"/>
    </row>
    <row r="62" spans="1:11" x14ac:dyDescent="0.2">
      <c r="A62" s="15"/>
      <c r="B62" s="16"/>
      <c r="C62" s="17"/>
      <c r="D62" s="17"/>
      <c r="E62" s="17"/>
      <c r="F62" s="17"/>
      <c r="G62" s="17"/>
      <c r="H62" s="17"/>
      <c r="I62" s="18"/>
      <c r="J62" s="18"/>
      <c r="K62" s="19"/>
    </row>
    <row r="63" spans="1:11" x14ac:dyDescent="0.2">
      <c r="A63" s="15"/>
      <c r="B63" s="16"/>
      <c r="C63" s="17"/>
      <c r="D63" s="17"/>
      <c r="E63" s="17"/>
      <c r="F63" s="17"/>
      <c r="G63" s="17"/>
      <c r="H63" s="17"/>
      <c r="I63" s="18"/>
      <c r="J63" s="18"/>
      <c r="K63" s="19"/>
    </row>
    <row r="64" spans="1:11" x14ac:dyDescent="0.2">
      <c r="A64" s="15"/>
      <c r="B64" s="16"/>
      <c r="C64" s="17"/>
      <c r="D64" s="17"/>
      <c r="E64" s="17"/>
      <c r="F64" s="17"/>
      <c r="G64" s="17"/>
      <c r="H64" s="17"/>
      <c r="I64" s="18"/>
      <c r="J64" s="18"/>
      <c r="K64" s="19"/>
    </row>
    <row r="65" spans="1:11" x14ac:dyDescent="0.2">
      <c r="A65" s="15"/>
      <c r="B65" s="16"/>
      <c r="C65" s="17"/>
      <c r="D65" s="17"/>
      <c r="E65" s="17"/>
      <c r="F65" s="17"/>
      <c r="G65" s="17"/>
      <c r="H65" s="17"/>
      <c r="I65" s="18"/>
      <c r="J65" s="18"/>
      <c r="K65" s="19"/>
    </row>
    <row r="66" spans="1:11" x14ac:dyDescent="0.2">
      <c r="A66" s="15"/>
      <c r="B66" s="16"/>
      <c r="C66" s="16"/>
      <c r="D66" s="16"/>
      <c r="E66" s="17"/>
      <c r="F66" s="17"/>
      <c r="G66" s="17"/>
      <c r="H66" s="17"/>
      <c r="I66" s="18"/>
      <c r="J66" s="18"/>
      <c r="K66" s="19"/>
    </row>
    <row r="67" spans="1:11" x14ac:dyDescent="0.2">
      <c r="A67" s="15"/>
      <c r="B67" s="16"/>
      <c r="C67" s="17"/>
      <c r="D67" s="17"/>
      <c r="E67" s="17"/>
      <c r="F67" s="17"/>
      <c r="G67" s="17"/>
      <c r="H67" s="17"/>
      <c r="I67" s="18"/>
      <c r="J67" s="18"/>
      <c r="K67" s="19"/>
    </row>
    <row r="68" spans="1:11" x14ac:dyDescent="0.2">
      <c r="A68" s="15"/>
      <c r="B68" s="16"/>
      <c r="C68" s="17"/>
      <c r="D68" s="17"/>
      <c r="E68" s="17"/>
      <c r="F68" s="17"/>
      <c r="G68" s="17"/>
      <c r="H68" s="17"/>
      <c r="I68" s="18"/>
      <c r="J68" s="18"/>
      <c r="K68" s="19"/>
    </row>
    <row r="69" spans="1:11" ht="13.5" thickBot="1" x14ac:dyDescent="0.25">
      <c r="A69" s="15"/>
      <c r="B69" s="23"/>
      <c r="C69" s="24"/>
      <c r="D69" s="24"/>
      <c r="E69" s="24"/>
      <c r="F69" s="24"/>
      <c r="G69" s="24"/>
      <c r="H69" s="24"/>
      <c r="I69" s="25"/>
      <c r="J69" s="25"/>
      <c r="K69" s="26"/>
    </row>
    <row r="70" spans="1:11" x14ac:dyDescent="0.2">
      <c r="A70" s="32"/>
      <c r="B70" s="16"/>
      <c r="C70" s="17"/>
      <c r="D70" s="17"/>
      <c r="E70" s="17"/>
      <c r="F70" s="17"/>
      <c r="G70" s="17"/>
      <c r="H70" s="17"/>
      <c r="I70" s="18"/>
      <c r="J70" s="18"/>
      <c r="K70" s="19"/>
    </row>
    <row r="71" spans="1:11" ht="18.75" x14ac:dyDescent="0.2">
      <c r="A71" s="9"/>
      <c r="B71" s="278"/>
      <c r="C71" s="278"/>
      <c r="D71" s="278"/>
      <c r="E71" s="278"/>
      <c r="F71" s="278"/>
      <c r="G71" s="278"/>
      <c r="H71" s="278"/>
      <c r="I71" s="278"/>
      <c r="J71" s="278"/>
      <c r="K71" s="279"/>
    </row>
    <row r="72" spans="1:11" x14ac:dyDescent="0.2">
      <c r="A72" s="15"/>
      <c r="B72" s="16"/>
      <c r="C72" s="17"/>
      <c r="D72" s="17"/>
      <c r="E72" s="17"/>
      <c r="F72" s="17"/>
      <c r="G72" s="17"/>
      <c r="H72" s="17"/>
      <c r="I72" s="18"/>
      <c r="J72" s="18"/>
      <c r="K72" s="19"/>
    </row>
    <row r="73" spans="1:11" ht="15.75" x14ac:dyDescent="0.2">
      <c r="A73" s="15"/>
      <c r="B73" s="33"/>
      <c r="C73" s="17"/>
      <c r="D73" s="17"/>
      <c r="E73" s="17"/>
      <c r="F73" s="17"/>
      <c r="G73" s="17"/>
      <c r="H73" s="17"/>
      <c r="I73" s="18"/>
      <c r="J73" s="18"/>
      <c r="K73" s="19"/>
    </row>
    <row r="74" spans="1:11" ht="15.75" x14ac:dyDescent="0.2">
      <c r="A74" s="15"/>
      <c r="B74" s="33"/>
      <c r="C74" s="17"/>
      <c r="D74" s="17"/>
      <c r="E74" s="17"/>
      <c r="F74" s="17"/>
      <c r="G74" s="17"/>
      <c r="H74" s="17"/>
      <c r="I74" s="18"/>
      <c r="J74" s="18"/>
      <c r="K74" s="19"/>
    </row>
    <row r="75" spans="1:11" ht="15.75" x14ac:dyDescent="0.2">
      <c r="A75" s="15"/>
      <c r="B75" s="33"/>
      <c r="C75" s="17"/>
      <c r="D75" s="17"/>
      <c r="E75" s="17"/>
      <c r="F75" s="17"/>
      <c r="G75" s="17"/>
      <c r="H75" s="17"/>
      <c r="I75" s="18"/>
      <c r="J75" s="18"/>
      <c r="K75" s="19"/>
    </row>
    <row r="76" spans="1:11" ht="15.75" x14ac:dyDescent="0.2">
      <c r="A76" s="15"/>
      <c r="B76" s="33"/>
      <c r="C76" s="17"/>
      <c r="D76" s="17"/>
      <c r="E76" s="17"/>
      <c r="F76" s="17"/>
      <c r="G76" s="17"/>
      <c r="H76" s="17"/>
      <c r="I76" s="18"/>
      <c r="J76" s="18"/>
      <c r="K76" s="19"/>
    </row>
    <row r="77" spans="1:11" ht="15.75" x14ac:dyDescent="0.2">
      <c r="A77" s="15"/>
      <c r="B77" s="33"/>
      <c r="C77" s="17"/>
      <c r="D77" s="17"/>
      <c r="E77" s="17"/>
      <c r="F77" s="17"/>
      <c r="G77" s="17"/>
      <c r="H77" s="17"/>
      <c r="I77" s="18"/>
      <c r="J77" s="18"/>
      <c r="K77" s="19"/>
    </row>
    <row r="78" spans="1:11" ht="15.75" x14ac:dyDescent="0.2">
      <c r="A78" s="15"/>
      <c r="B78" s="33"/>
      <c r="C78" s="17"/>
      <c r="D78" s="17"/>
      <c r="E78" s="17"/>
      <c r="F78" s="17"/>
      <c r="G78" s="17"/>
      <c r="H78" s="17"/>
      <c r="I78" s="18"/>
      <c r="J78" s="18"/>
      <c r="K78" s="19"/>
    </row>
    <row r="79" spans="1:11" ht="15.75" x14ac:dyDescent="0.2">
      <c r="A79" s="15"/>
      <c r="B79" s="33"/>
      <c r="C79" s="17"/>
      <c r="D79" s="17"/>
      <c r="E79" s="17"/>
      <c r="F79" s="17"/>
      <c r="G79" s="17"/>
      <c r="H79" s="17"/>
      <c r="I79" s="18"/>
      <c r="J79" s="18"/>
      <c r="K79" s="19"/>
    </row>
    <row r="80" spans="1:11" ht="15.75" x14ac:dyDescent="0.2">
      <c r="A80" s="15"/>
      <c r="B80" s="33"/>
      <c r="C80" s="17"/>
      <c r="D80" s="17"/>
      <c r="E80" s="17"/>
      <c r="F80" s="17"/>
      <c r="G80" s="17"/>
      <c r="H80" s="17"/>
      <c r="I80" s="18"/>
      <c r="J80" s="18"/>
      <c r="K80" s="19"/>
    </row>
    <row r="81" spans="1:11" ht="15.75" x14ac:dyDescent="0.2">
      <c r="A81" s="15"/>
      <c r="B81" s="33"/>
      <c r="C81" s="17"/>
      <c r="D81" s="17"/>
      <c r="E81" s="17"/>
      <c r="F81" s="17"/>
      <c r="G81" s="17"/>
      <c r="H81" s="17"/>
      <c r="I81" s="18"/>
      <c r="J81" s="18"/>
      <c r="K81" s="19"/>
    </row>
    <row r="82" spans="1:11" ht="15.75" x14ac:dyDescent="0.2">
      <c r="A82" s="15"/>
      <c r="B82" s="33"/>
      <c r="C82" s="17"/>
      <c r="D82" s="17"/>
      <c r="E82" s="17"/>
      <c r="F82" s="17"/>
      <c r="G82" s="17"/>
      <c r="H82" s="17"/>
      <c r="I82" s="18"/>
      <c r="J82" s="18"/>
      <c r="K82" s="19"/>
    </row>
    <row r="83" spans="1:11" ht="15.75" x14ac:dyDescent="0.2">
      <c r="A83" s="15"/>
      <c r="B83" s="33"/>
      <c r="C83" s="17"/>
      <c r="D83" s="17"/>
      <c r="E83" s="17"/>
      <c r="F83" s="17"/>
      <c r="G83" s="17"/>
      <c r="H83" s="17"/>
      <c r="I83" s="18"/>
      <c r="J83" s="18"/>
      <c r="K83" s="19"/>
    </row>
    <row r="84" spans="1:11" ht="15.75" x14ac:dyDescent="0.2">
      <c r="A84" s="15"/>
      <c r="B84" s="33"/>
      <c r="C84" s="17"/>
      <c r="D84" s="17"/>
      <c r="E84" s="17"/>
      <c r="F84" s="17"/>
      <c r="G84" s="17"/>
      <c r="H84" s="17"/>
      <c r="I84" s="18"/>
      <c r="J84" s="18"/>
      <c r="K84" s="19"/>
    </row>
    <row r="85" spans="1:11" ht="15.75" x14ac:dyDescent="0.2">
      <c r="A85" s="15"/>
      <c r="B85" s="33"/>
      <c r="C85" s="17"/>
      <c r="D85" s="17"/>
      <c r="E85" s="17"/>
      <c r="F85" s="17"/>
      <c r="G85" s="17"/>
      <c r="H85" s="17"/>
      <c r="I85" s="18"/>
      <c r="J85" s="18"/>
      <c r="K85" s="19"/>
    </row>
    <row r="86" spans="1:11" ht="15.75" x14ac:dyDescent="0.2">
      <c r="A86" s="15"/>
      <c r="B86" s="33"/>
      <c r="C86" s="17"/>
      <c r="D86" s="17"/>
      <c r="E86" s="17"/>
      <c r="F86" s="17"/>
      <c r="G86" s="17"/>
      <c r="H86" s="17"/>
      <c r="I86" s="18"/>
      <c r="J86" s="18"/>
      <c r="K86" s="19"/>
    </row>
    <row r="87" spans="1:11" ht="15.75" x14ac:dyDescent="0.2">
      <c r="A87" s="15"/>
      <c r="B87" s="33"/>
      <c r="C87" s="17"/>
      <c r="D87" s="17"/>
      <c r="E87" s="17"/>
      <c r="F87" s="17"/>
      <c r="G87" s="17"/>
      <c r="H87" s="17"/>
      <c r="I87" s="18"/>
      <c r="J87" s="18"/>
      <c r="K87" s="19"/>
    </row>
    <row r="88" spans="1:11" ht="15.75" x14ac:dyDescent="0.2">
      <c r="A88" s="15"/>
      <c r="B88" s="33"/>
      <c r="C88" s="17"/>
      <c r="D88" s="17"/>
      <c r="E88" s="17"/>
      <c r="F88" s="17"/>
      <c r="G88" s="17"/>
      <c r="H88" s="17"/>
      <c r="I88" s="18"/>
      <c r="J88" s="18"/>
      <c r="K88" s="19"/>
    </row>
    <row r="89" spans="1:11" ht="15.75" x14ac:dyDescent="0.2">
      <c r="A89" s="15"/>
      <c r="B89" s="33"/>
      <c r="C89" s="17"/>
      <c r="D89" s="17"/>
      <c r="E89" s="17"/>
      <c r="F89" s="17"/>
      <c r="G89" s="17"/>
      <c r="H89" s="17"/>
      <c r="I89" s="18"/>
      <c r="J89" s="18"/>
      <c r="K89" s="19"/>
    </row>
    <row r="90" spans="1:11" ht="15.75" x14ac:dyDescent="0.2">
      <c r="A90" s="15"/>
      <c r="B90" s="33"/>
      <c r="C90" s="33"/>
      <c r="D90" s="17"/>
      <c r="E90" s="17"/>
      <c r="F90" s="17"/>
      <c r="G90" s="17"/>
      <c r="H90" s="17"/>
      <c r="I90" s="18"/>
      <c r="J90" s="18"/>
      <c r="K90" s="19"/>
    </row>
    <row r="91" spans="1:11" ht="15.75" x14ac:dyDescent="0.2">
      <c r="A91" s="15"/>
      <c r="B91" s="33"/>
      <c r="C91" s="17"/>
      <c r="D91" s="17"/>
      <c r="E91" s="17"/>
      <c r="F91" s="17"/>
      <c r="G91" s="17"/>
      <c r="H91" s="17"/>
      <c r="I91" s="18"/>
      <c r="J91" s="18"/>
      <c r="K91" s="19"/>
    </row>
    <row r="92" spans="1:11" x14ac:dyDescent="0.2">
      <c r="A92" s="15"/>
      <c r="B92" s="16"/>
      <c r="C92" s="17"/>
      <c r="D92" s="17"/>
      <c r="E92" s="17"/>
      <c r="F92" s="17"/>
      <c r="G92" s="17"/>
      <c r="H92" s="17"/>
      <c r="I92" s="18"/>
      <c r="J92" s="18"/>
      <c r="K92" s="19"/>
    </row>
    <row r="93" spans="1:11" x14ac:dyDescent="0.2">
      <c r="A93" s="15"/>
      <c r="B93" s="16"/>
      <c r="C93" s="16"/>
      <c r="D93" s="16"/>
      <c r="E93" s="16"/>
      <c r="F93" s="16"/>
      <c r="G93" s="16"/>
      <c r="H93" s="16"/>
      <c r="I93" s="16"/>
      <c r="J93" s="16"/>
      <c r="K93" s="16"/>
    </row>
    <row r="94" spans="1:11" ht="18.75" x14ac:dyDescent="0.2">
      <c r="A94" s="9"/>
      <c r="B94" s="278"/>
      <c r="C94" s="278"/>
      <c r="D94" s="278"/>
      <c r="E94" s="278"/>
      <c r="F94" s="278"/>
      <c r="G94" s="278"/>
      <c r="H94" s="278"/>
      <c r="I94" s="278"/>
      <c r="J94" s="278"/>
      <c r="K94" s="279"/>
    </row>
    <row r="95" spans="1:11" x14ac:dyDescent="0.2">
      <c r="A95" s="15"/>
      <c r="B95" s="34"/>
      <c r="C95" s="17"/>
      <c r="D95" s="17"/>
      <c r="E95" s="17"/>
      <c r="F95" s="17"/>
      <c r="G95" s="17"/>
      <c r="H95" s="17"/>
      <c r="I95" s="18"/>
      <c r="J95" s="18"/>
      <c r="K95" s="19"/>
    </row>
    <row r="96" spans="1:11" x14ac:dyDescent="0.2">
      <c r="A96" s="15"/>
      <c r="B96" s="34"/>
      <c r="C96" s="17"/>
      <c r="D96" s="17"/>
      <c r="E96" s="17"/>
      <c r="F96" s="17"/>
      <c r="G96" s="17"/>
      <c r="H96" s="17"/>
      <c r="I96" s="18"/>
      <c r="J96" s="18"/>
      <c r="K96" s="19"/>
    </row>
    <row r="97" spans="1:11" x14ac:dyDescent="0.2">
      <c r="A97" s="15"/>
      <c r="B97" s="34"/>
      <c r="C97" s="17"/>
      <c r="D97" s="17"/>
      <c r="E97" s="17"/>
      <c r="F97" s="17"/>
      <c r="G97" s="17"/>
      <c r="H97" s="17"/>
      <c r="I97" s="18"/>
      <c r="J97" s="18"/>
      <c r="K97" s="19"/>
    </row>
    <row r="98" spans="1:11" x14ac:dyDescent="0.2">
      <c r="A98" s="15"/>
      <c r="B98" s="34"/>
      <c r="C98" s="17"/>
      <c r="D98" s="17"/>
      <c r="E98" s="17"/>
      <c r="F98" s="17"/>
      <c r="G98" s="17"/>
      <c r="H98" s="17"/>
      <c r="I98" s="18"/>
      <c r="J98" s="18"/>
      <c r="K98" s="19"/>
    </row>
    <row r="99" spans="1:11" x14ac:dyDescent="0.2">
      <c r="A99" s="15"/>
      <c r="B99" s="34"/>
      <c r="C99" s="17"/>
      <c r="D99" s="17"/>
      <c r="E99" s="17"/>
      <c r="F99" s="17"/>
      <c r="G99" s="17"/>
      <c r="H99" s="17"/>
      <c r="I99" s="18"/>
      <c r="J99" s="18"/>
      <c r="K99" s="19"/>
    </row>
    <row r="100" spans="1:11" x14ac:dyDescent="0.2">
      <c r="A100" s="15"/>
      <c r="B100" s="34"/>
      <c r="C100" s="17"/>
      <c r="D100" s="17"/>
      <c r="E100" s="17"/>
      <c r="F100" s="17"/>
      <c r="G100" s="17"/>
      <c r="H100" s="17"/>
      <c r="I100" s="18"/>
      <c r="J100" s="18"/>
      <c r="K100" s="19"/>
    </row>
    <row r="101" spans="1:11" x14ac:dyDescent="0.2">
      <c r="A101" s="15"/>
      <c r="B101" s="34"/>
      <c r="C101" s="17"/>
      <c r="D101" s="17"/>
      <c r="E101" s="17"/>
      <c r="F101" s="17"/>
      <c r="G101" s="17"/>
      <c r="H101" s="17"/>
      <c r="I101" s="18"/>
      <c r="J101" s="18"/>
      <c r="K101" s="19"/>
    </row>
    <row r="102" spans="1:11" x14ac:dyDescent="0.2">
      <c r="A102" s="15"/>
      <c r="B102" s="34"/>
      <c r="C102" s="17"/>
      <c r="D102" s="17"/>
      <c r="E102" s="17"/>
      <c r="F102" s="17"/>
      <c r="G102" s="17"/>
      <c r="H102" s="17"/>
      <c r="I102" s="18"/>
      <c r="J102" s="18"/>
      <c r="K102" s="19"/>
    </row>
    <row r="103" spans="1:11" x14ac:dyDescent="0.2">
      <c r="A103" s="15"/>
      <c r="B103" s="34"/>
      <c r="C103" s="17"/>
      <c r="D103" s="17"/>
      <c r="E103" s="17"/>
      <c r="F103" s="17"/>
      <c r="G103" s="17"/>
      <c r="H103" s="17"/>
      <c r="I103" s="18"/>
      <c r="J103" s="18"/>
      <c r="K103" s="19"/>
    </row>
    <row r="104" spans="1:11" x14ac:dyDescent="0.2">
      <c r="A104" s="15"/>
      <c r="B104" s="34"/>
      <c r="C104" s="17"/>
      <c r="D104" s="17"/>
      <c r="E104" s="17"/>
      <c r="F104" s="17"/>
      <c r="G104" s="17"/>
      <c r="H104" s="17"/>
      <c r="I104" s="18"/>
      <c r="J104" s="18"/>
      <c r="K104" s="19"/>
    </row>
    <row r="105" spans="1:11" x14ac:dyDescent="0.2">
      <c r="A105" s="15"/>
      <c r="B105" s="34"/>
      <c r="C105" s="17"/>
      <c r="D105" s="17"/>
      <c r="E105" s="17"/>
      <c r="F105" s="17"/>
      <c r="G105" s="17"/>
      <c r="H105" s="17"/>
      <c r="I105" s="18"/>
      <c r="J105" s="18"/>
      <c r="K105" s="19"/>
    </row>
    <row r="106" spans="1:11" x14ac:dyDescent="0.2">
      <c r="A106" s="15"/>
      <c r="B106" s="34"/>
      <c r="C106" s="17"/>
      <c r="D106" s="17"/>
      <c r="E106" s="17"/>
      <c r="F106" s="17"/>
      <c r="G106" s="17"/>
      <c r="H106" s="17"/>
      <c r="I106" s="18"/>
      <c r="J106" s="18"/>
      <c r="K106" s="19"/>
    </row>
    <row r="107" spans="1:11" x14ac:dyDescent="0.2">
      <c r="A107" s="15"/>
      <c r="B107" s="35"/>
      <c r="C107" s="17"/>
      <c r="D107" s="17"/>
      <c r="E107" s="17"/>
      <c r="F107" s="17"/>
      <c r="G107" s="17"/>
      <c r="H107" s="17"/>
      <c r="I107" s="18"/>
      <c r="J107" s="18"/>
      <c r="K107" s="19"/>
    </row>
    <row r="108" spans="1:11" x14ac:dyDescent="0.2">
      <c r="A108" s="15"/>
      <c r="B108" s="35"/>
      <c r="C108" s="17"/>
      <c r="D108" s="17"/>
      <c r="E108" s="17"/>
      <c r="F108" s="17"/>
      <c r="G108" s="17"/>
      <c r="H108" s="17"/>
      <c r="I108" s="18"/>
      <c r="J108" s="18"/>
      <c r="K108" s="19"/>
    </row>
    <row r="109" spans="1:11" x14ac:dyDescent="0.2">
      <c r="A109" s="15"/>
      <c r="B109" s="35"/>
      <c r="C109" s="16"/>
      <c r="D109" s="17"/>
      <c r="E109" s="17"/>
      <c r="F109" s="17"/>
      <c r="G109" s="17"/>
      <c r="H109" s="17"/>
      <c r="I109" s="18"/>
      <c r="J109" s="18"/>
      <c r="K109" s="19"/>
    </row>
    <row r="110" spans="1:11" x14ac:dyDescent="0.2">
      <c r="A110" s="15"/>
      <c r="B110" s="35"/>
      <c r="C110" s="17"/>
      <c r="D110" s="17"/>
      <c r="E110" s="17"/>
      <c r="F110" s="17"/>
      <c r="G110" s="17"/>
      <c r="H110" s="17"/>
      <c r="I110" s="18"/>
      <c r="J110" s="18"/>
      <c r="K110" s="19"/>
    </row>
    <row r="111" spans="1:11" x14ac:dyDescent="0.2">
      <c r="A111" s="15"/>
      <c r="B111" s="35"/>
      <c r="C111" s="17"/>
      <c r="D111" s="17"/>
      <c r="E111" s="17"/>
      <c r="F111" s="17"/>
      <c r="G111" s="17"/>
      <c r="H111" s="17"/>
      <c r="I111" s="18"/>
      <c r="J111" s="18"/>
      <c r="K111" s="19"/>
    </row>
    <row r="112" spans="1:11" x14ac:dyDescent="0.2">
      <c r="A112" s="15"/>
      <c r="B112" s="36"/>
      <c r="C112" s="36"/>
      <c r="D112" s="17"/>
      <c r="E112" s="17"/>
      <c r="F112" s="17"/>
      <c r="G112" s="17"/>
      <c r="H112" s="17"/>
      <c r="I112" s="18"/>
      <c r="J112" s="18"/>
      <c r="K112" s="19"/>
    </row>
    <row r="113" spans="1:11" x14ac:dyDescent="0.2">
      <c r="A113" s="15"/>
      <c r="B113" s="34"/>
      <c r="C113" s="17"/>
      <c r="D113" s="17"/>
      <c r="E113" s="17"/>
      <c r="F113" s="17"/>
      <c r="G113" s="17"/>
      <c r="H113" s="17"/>
      <c r="I113" s="18"/>
      <c r="J113" s="18"/>
      <c r="K113" s="19"/>
    </row>
    <row r="114" spans="1:11" x14ac:dyDescent="0.2">
      <c r="A114" s="15"/>
      <c r="B114" s="37"/>
      <c r="C114" s="17"/>
      <c r="D114" s="17"/>
      <c r="E114" s="17"/>
      <c r="F114" s="17"/>
      <c r="G114" s="17"/>
      <c r="H114" s="17"/>
      <c r="I114" s="18"/>
      <c r="J114" s="18"/>
      <c r="K114" s="19"/>
    </row>
    <row r="115" spans="1:11" x14ac:dyDescent="0.2">
      <c r="A115" s="15"/>
      <c r="B115" s="34"/>
      <c r="C115" s="17"/>
      <c r="D115" s="17"/>
      <c r="E115" s="17"/>
      <c r="F115" s="17"/>
      <c r="G115" s="17"/>
      <c r="H115" s="17"/>
      <c r="I115" s="18"/>
      <c r="J115" s="18"/>
      <c r="K115" s="19"/>
    </row>
    <row r="116" spans="1:11" x14ac:dyDescent="0.2">
      <c r="A116" s="15"/>
      <c r="B116" s="34"/>
      <c r="C116" s="17"/>
      <c r="D116" s="17"/>
      <c r="E116" s="17"/>
      <c r="F116" s="17"/>
      <c r="G116" s="17"/>
      <c r="H116" s="17"/>
      <c r="I116" s="18"/>
      <c r="J116" s="18"/>
      <c r="K116" s="19"/>
    </row>
    <row r="117" spans="1:11" x14ac:dyDescent="0.2">
      <c r="A117" s="15"/>
      <c r="B117" s="34"/>
      <c r="C117" s="17"/>
      <c r="D117" s="17"/>
      <c r="E117" s="17"/>
      <c r="F117" s="17"/>
      <c r="G117" s="17"/>
      <c r="H117" s="17"/>
      <c r="I117" s="18"/>
      <c r="J117" s="18"/>
      <c r="K117" s="19"/>
    </row>
    <row r="118" spans="1:11" x14ac:dyDescent="0.2">
      <c r="A118" s="15"/>
      <c r="B118" s="38"/>
      <c r="C118" s="17"/>
      <c r="D118" s="17"/>
      <c r="E118" s="17"/>
      <c r="F118" s="17"/>
      <c r="G118" s="17"/>
      <c r="H118" s="17"/>
      <c r="I118" s="18"/>
      <c r="J118" s="18"/>
      <c r="K118" s="19"/>
    </row>
    <row r="119" spans="1:11" x14ac:dyDescent="0.2">
      <c r="A119" s="15"/>
      <c r="B119" s="34"/>
      <c r="C119" s="17"/>
      <c r="D119" s="17"/>
      <c r="E119" s="17"/>
      <c r="F119" s="17"/>
      <c r="G119" s="17"/>
      <c r="H119" s="17"/>
      <c r="I119" s="18"/>
      <c r="J119" s="18"/>
      <c r="K119" s="19"/>
    </row>
    <row r="120" spans="1:11" x14ac:dyDescent="0.2">
      <c r="A120" s="15"/>
      <c r="B120" s="34"/>
      <c r="C120" s="17"/>
      <c r="D120" s="17"/>
      <c r="E120" s="17"/>
      <c r="F120" s="17"/>
      <c r="G120" s="17"/>
      <c r="H120" s="17"/>
      <c r="I120" s="18"/>
      <c r="J120" s="18"/>
      <c r="K120" s="19"/>
    </row>
    <row r="121" spans="1:11" x14ac:dyDescent="0.2">
      <c r="A121" s="15"/>
      <c r="B121" s="34"/>
      <c r="C121" s="17"/>
      <c r="D121" s="17"/>
      <c r="E121" s="17"/>
      <c r="F121" s="17"/>
      <c r="G121" s="17"/>
      <c r="H121" s="17"/>
      <c r="I121" s="18"/>
      <c r="J121" s="18"/>
      <c r="K121" s="19"/>
    </row>
    <row r="122" spans="1:11" x14ac:dyDescent="0.2">
      <c r="A122" s="15"/>
      <c r="B122" s="34"/>
      <c r="C122" s="17"/>
      <c r="D122" s="17"/>
      <c r="E122" s="17"/>
      <c r="F122" s="17"/>
      <c r="G122" s="17"/>
      <c r="H122" s="17"/>
      <c r="I122" s="18"/>
      <c r="J122" s="18"/>
      <c r="K122" s="19"/>
    </row>
    <row r="123" spans="1:11" x14ac:dyDescent="0.2">
      <c r="A123" s="15"/>
      <c r="B123" s="34"/>
      <c r="C123" s="17"/>
      <c r="D123" s="17"/>
      <c r="E123" s="17"/>
      <c r="F123" s="17"/>
      <c r="G123" s="17"/>
      <c r="H123" s="17"/>
      <c r="I123" s="18"/>
      <c r="J123" s="18"/>
      <c r="K123" s="19"/>
    </row>
    <row r="124" spans="1:11" x14ac:dyDescent="0.2">
      <c r="A124" s="15"/>
      <c r="B124" s="34"/>
      <c r="C124" s="17"/>
      <c r="D124" s="17"/>
      <c r="E124" s="17"/>
      <c r="F124" s="17"/>
      <c r="G124" s="17"/>
      <c r="H124" s="17"/>
      <c r="I124" s="18"/>
      <c r="J124" s="18"/>
      <c r="K124" s="19"/>
    </row>
    <row r="125" spans="1:11" x14ac:dyDescent="0.2">
      <c r="A125" s="15"/>
      <c r="B125" s="34"/>
      <c r="C125" s="17"/>
      <c r="D125" s="17"/>
      <c r="E125" s="17"/>
      <c r="F125" s="17"/>
      <c r="G125" s="17"/>
      <c r="H125" s="17"/>
      <c r="I125" s="18"/>
      <c r="J125" s="18"/>
      <c r="K125" s="19"/>
    </row>
    <row r="126" spans="1:11" x14ac:dyDescent="0.2">
      <c r="A126" s="15"/>
      <c r="B126" s="34"/>
      <c r="C126" s="17"/>
      <c r="D126" s="17"/>
      <c r="E126" s="17"/>
      <c r="F126" s="17"/>
      <c r="G126" s="17"/>
      <c r="H126" s="17"/>
      <c r="I126" s="18"/>
      <c r="J126" s="18"/>
      <c r="K126" s="19"/>
    </row>
    <row r="127" spans="1:11" x14ac:dyDescent="0.2">
      <c r="A127" s="15"/>
      <c r="B127" s="16"/>
      <c r="C127" s="17"/>
      <c r="D127" s="17"/>
      <c r="E127" s="17"/>
      <c r="F127" s="17"/>
      <c r="G127" s="17"/>
      <c r="H127" s="17"/>
      <c r="I127" s="18"/>
      <c r="J127" s="18"/>
      <c r="K127" s="19"/>
    </row>
    <row r="128" spans="1:11" x14ac:dyDescent="0.2">
      <c r="A128" s="15"/>
      <c r="B128" s="16"/>
      <c r="C128" s="17"/>
      <c r="D128" s="17"/>
      <c r="E128" s="17"/>
      <c r="F128" s="17"/>
      <c r="G128" s="17"/>
      <c r="H128" s="17"/>
      <c r="I128" s="18"/>
      <c r="J128" s="18"/>
      <c r="K128" s="19"/>
    </row>
    <row r="129" spans="1:11" ht="18.75" x14ac:dyDescent="0.2">
      <c r="A129" s="9"/>
      <c r="B129" s="278"/>
      <c r="C129" s="278"/>
      <c r="D129" s="278"/>
      <c r="E129" s="278"/>
      <c r="F129" s="278"/>
      <c r="G129" s="278"/>
      <c r="H129" s="278"/>
      <c r="I129" s="278"/>
      <c r="J129" s="278"/>
      <c r="K129" s="279"/>
    </row>
    <row r="130" spans="1:11" x14ac:dyDescent="0.2">
      <c r="A130" s="39"/>
      <c r="B130" s="16"/>
      <c r="C130" s="17"/>
      <c r="D130" s="17"/>
      <c r="E130" s="17"/>
      <c r="F130" s="17"/>
      <c r="G130" s="17"/>
      <c r="H130" s="17"/>
      <c r="I130" s="18"/>
      <c r="J130" s="18"/>
      <c r="K130" s="19"/>
    </row>
    <row r="131" spans="1:11" x14ac:dyDescent="0.2">
      <c r="A131" s="39"/>
      <c r="B131" s="16"/>
      <c r="C131" s="17"/>
      <c r="D131" s="17"/>
      <c r="E131" s="17"/>
      <c r="F131" s="17"/>
      <c r="G131" s="17"/>
      <c r="H131" s="17"/>
      <c r="I131" s="18"/>
      <c r="J131" s="18"/>
      <c r="K131" s="19"/>
    </row>
    <row r="132" spans="1:11" x14ac:dyDescent="0.2">
      <c r="A132" s="39"/>
      <c r="B132" s="16"/>
      <c r="C132" s="17"/>
      <c r="D132" s="17"/>
      <c r="E132" s="17"/>
      <c r="F132" s="17"/>
      <c r="G132" s="17"/>
      <c r="H132" s="17"/>
      <c r="I132" s="18"/>
      <c r="J132" s="18"/>
      <c r="K132" s="19"/>
    </row>
    <row r="133" spans="1:11" x14ac:dyDescent="0.2">
      <c r="A133" s="15"/>
      <c r="B133" s="16"/>
      <c r="C133" s="17"/>
      <c r="D133" s="17"/>
      <c r="E133" s="17"/>
      <c r="F133" s="17"/>
      <c r="G133" s="17"/>
      <c r="H133" s="17"/>
      <c r="I133" s="18"/>
      <c r="J133" s="18"/>
      <c r="K133" s="19"/>
    </row>
    <row r="134" spans="1:11" x14ac:dyDescent="0.2">
      <c r="A134" s="15"/>
      <c r="B134" s="16"/>
      <c r="C134" s="17"/>
      <c r="D134" s="17"/>
      <c r="E134" s="17"/>
      <c r="F134" s="17"/>
      <c r="G134" s="17"/>
      <c r="H134" s="17"/>
      <c r="I134" s="18"/>
      <c r="J134" s="18"/>
      <c r="K134" s="19"/>
    </row>
    <row r="135" spans="1:11" x14ac:dyDescent="0.2">
      <c r="A135" s="15"/>
      <c r="B135" s="16"/>
      <c r="C135" s="17"/>
      <c r="D135" s="17"/>
      <c r="E135" s="17"/>
      <c r="F135" s="17"/>
      <c r="G135" s="17"/>
      <c r="H135" s="17"/>
      <c r="I135" s="18"/>
      <c r="J135" s="18"/>
      <c r="K135" s="19"/>
    </row>
    <row r="136" spans="1:11" x14ac:dyDescent="0.2">
      <c r="A136" s="15"/>
      <c r="B136" s="16"/>
      <c r="C136" s="17"/>
      <c r="D136" s="17"/>
      <c r="E136" s="17"/>
      <c r="F136" s="17"/>
      <c r="G136" s="17"/>
      <c r="H136" s="17"/>
      <c r="I136" s="18"/>
      <c r="J136" s="18"/>
      <c r="K136" s="19"/>
    </row>
    <row r="137" spans="1:11" x14ac:dyDescent="0.2">
      <c r="A137" s="15"/>
      <c r="B137" s="16"/>
      <c r="C137" s="17"/>
      <c r="D137" s="17"/>
      <c r="E137" s="17"/>
      <c r="F137" s="17"/>
      <c r="G137" s="17"/>
      <c r="H137" s="17"/>
      <c r="I137" s="18"/>
      <c r="J137" s="18"/>
      <c r="K137" s="19"/>
    </row>
    <row r="138" spans="1:11" ht="18.75" x14ac:dyDescent="0.2">
      <c r="A138" s="9"/>
      <c r="B138" s="278"/>
      <c r="C138" s="278"/>
      <c r="D138" s="278"/>
      <c r="E138" s="278"/>
      <c r="F138" s="278"/>
      <c r="G138" s="278"/>
      <c r="H138" s="278"/>
      <c r="I138" s="278"/>
      <c r="J138" s="278"/>
      <c r="K138" s="279"/>
    </row>
    <row r="139" spans="1:11" x14ac:dyDescent="0.2">
      <c r="A139" s="21"/>
      <c r="B139" s="16"/>
      <c r="C139" s="17"/>
      <c r="D139" s="17"/>
      <c r="E139" s="17"/>
      <c r="F139" s="17"/>
      <c r="G139" s="17"/>
      <c r="H139" s="17"/>
      <c r="I139" s="18"/>
      <c r="J139" s="18"/>
      <c r="K139" s="19"/>
    </row>
    <row r="140" spans="1:11" x14ac:dyDescent="0.2">
      <c r="A140" s="21"/>
      <c r="B140" s="16"/>
      <c r="C140" s="16"/>
      <c r="D140" s="17"/>
      <c r="E140" s="17"/>
      <c r="F140" s="17"/>
      <c r="G140" s="17"/>
      <c r="H140" s="17"/>
      <c r="I140" s="18"/>
      <c r="J140" s="18"/>
      <c r="K140" s="19"/>
    </row>
    <row r="141" spans="1:11" x14ac:dyDescent="0.2">
      <c r="A141" s="40"/>
      <c r="B141" s="41"/>
      <c r="C141" s="17"/>
      <c r="D141" s="17"/>
      <c r="E141" s="17"/>
      <c r="F141" s="17"/>
      <c r="G141" s="17"/>
      <c r="H141" s="17"/>
      <c r="I141" s="18"/>
      <c r="J141" s="18"/>
      <c r="K141" s="19"/>
    </row>
    <row r="142" spans="1:11" x14ac:dyDescent="0.2">
      <c r="A142" s="40"/>
      <c r="B142" s="41"/>
      <c r="C142" s="17"/>
      <c r="D142" s="17"/>
      <c r="E142" s="17"/>
      <c r="F142" s="17"/>
      <c r="G142" s="17"/>
      <c r="H142" s="17"/>
      <c r="I142" s="18"/>
      <c r="J142" s="18"/>
      <c r="K142" s="19"/>
    </row>
    <row r="143" spans="1:11" x14ac:dyDescent="0.2">
      <c r="A143" s="40"/>
      <c r="B143" s="41"/>
      <c r="C143" s="17"/>
      <c r="D143" s="17"/>
      <c r="E143" s="17"/>
      <c r="F143" s="17"/>
      <c r="G143" s="17"/>
      <c r="H143" s="17"/>
      <c r="I143" s="18"/>
      <c r="J143" s="18"/>
      <c r="K143" s="19"/>
    </row>
    <row r="144" spans="1:11" x14ac:dyDescent="0.2">
      <c r="A144" s="15"/>
      <c r="B144" s="16"/>
      <c r="C144" s="16"/>
      <c r="D144" s="16"/>
      <c r="E144" s="17"/>
      <c r="F144" s="17"/>
      <c r="G144" s="17"/>
      <c r="H144" s="17"/>
      <c r="I144" s="18"/>
      <c r="J144" s="18"/>
      <c r="K144" s="19"/>
    </row>
    <row r="145" spans="1:11" x14ac:dyDescent="0.2">
      <c r="A145" s="15"/>
      <c r="B145" s="16"/>
      <c r="C145" s="16"/>
      <c r="D145" s="16"/>
      <c r="E145" s="17"/>
      <c r="F145" s="17"/>
      <c r="G145" s="17"/>
      <c r="H145" s="17"/>
      <c r="I145" s="18"/>
      <c r="J145" s="18"/>
      <c r="K145" s="19"/>
    </row>
    <row r="146" spans="1:11" x14ac:dyDescent="0.2">
      <c r="A146" s="15"/>
      <c r="B146" s="16"/>
      <c r="C146" s="16"/>
      <c r="D146" s="16"/>
      <c r="E146" s="17"/>
      <c r="F146" s="17"/>
      <c r="G146" s="17"/>
      <c r="H146" s="17"/>
      <c r="I146" s="18"/>
      <c r="J146" s="18"/>
      <c r="K146" s="19"/>
    </row>
    <row r="147" spans="1:11" x14ac:dyDescent="0.2">
      <c r="A147" s="15"/>
      <c r="B147" s="16"/>
      <c r="C147" s="16"/>
      <c r="D147" s="16"/>
      <c r="E147" s="17"/>
      <c r="F147" s="17"/>
      <c r="G147" s="17"/>
      <c r="H147" s="17"/>
      <c r="I147" s="18"/>
      <c r="J147" s="18"/>
      <c r="K147" s="19"/>
    </row>
    <row r="148" spans="1:11" x14ac:dyDescent="0.2">
      <c r="A148" s="15"/>
      <c r="B148" s="16"/>
      <c r="C148" s="16"/>
      <c r="D148" s="16"/>
      <c r="E148" s="17"/>
      <c r="F148" s="17"/>
      <c r="G148" s="17"/>
      <c r="H148" s="17"/>
      <c r="I148" s="18"/>
      <c r="J148" s="18"/>
      <c r="K148" s="19"/>
    </row>
    <row r="149" spans="1:11" x14ac:dyDescent="0.2">
      <c r="A149" s="15"/>
      <c r="B149" s="16"/>
      <c r="C149" s="16"/>
      <c r="D149" s="16"/>
      <c r="E149" s="17"/>
      <c r="F149" s="17"/>
      <c r="G149" s="17"/>
      <c r="H149" s="17"/>
      <c r="I149" s="18"/>
      <c r="J149" s="18"/>
      <c r="K149" s="19"/>
    </row>
    <row r="150" spans="1:11" x14ac:dyDescent="0.2">
      <c r="A150" s="15" t="s">
        <v>39</v>
      </c>
      <c r="B150" s="16" t="s">
        <v>39</v>
      </c>
      <c r="C150" s="16" t="s">
        <v>39</v>
      </c>
      <c r="D150" s="16" t="s">
        <v>39</v>
      </c>
      <c r="E150" s="17"/>
      <c r="F150" s="17"/>
      <c r="G150" s="17"/>
      <c r="H150" s="17"/>
      <c r="I150" s="18"/>
      <c r="J150" s="18"/>
      <c r="K150" s="19"/>
    </row>
    <row r="151" spans="1:11" ht="18.75" x14ac:dyDescent="0.2">
      <c r="A151" s="9" t="s">
        <v>40</v>
      </c>
      <c r="B151" s="278" t="s">
        <v>40</v>
      </c>
      <c r="C151" s="278"/>
      <c r="D151" s="278"/>
      <c r="E151" s="278"/>
      <c r="F151" s="278"/>
      <c r="G151" s="278"/>
      <c r="H151" s="278"/>
      <c r="I151" s="278"/>
      <c r="J151" s="278"/>
      <c r="K151" s="279"/>
    </row>
    <row r="152" spans="1:11" x14ac:dyDescent="0.2">
      <c r="A152" s="39" t="s">
        <v>41</v>
      </c>
      <c r="B152" s="16" t="s">
        <v>41</v>
      </c>
      <c r="C152" s="17" t="s">
        <v>42</v>
      </c>
      <c r="D152" s="17" t="s">
        <v>43</v>
      </c>
      <c r="E152" s="17"/>
      <c r="F152" s="17"/>
      <c r="G152" s="17"/>
      <c r="H152" s="17"/>
      <c r="I152" s="18"/>
      <c r="J152" s="18"/>
      <c r="K152" s="19"/>
    </row>
    <row r="153" spans="1:11" x14ac:dyDescent="0.2">
      <c r="A153" s="15"/>
      <c r="B153" s="16"/>
      <c r="C153" s="17"/>
      <c r="D153" s="17"/>
      <c r="E153" s="17"/>
      <c r="F153" s="17"/>
      <c r="G153" s="17"/>
      <c r="H153" s="17"/>
      <c r="I153" s="18"/>
      <c r="J153" s="18"/>
      <c r="K153" s="19"/>
    </row>
    <row r="154" spans="1:11" x14ac:dyDescent="0.2">
      <c r="A154" s="15"/>
      <c r="B154" s="16"/>
      <c r="C154" s="17"/>
      <c r="D154" s="17"/>
      <c r="E154" s="17"/>
      <c r="F154" s="17"/>
      <c r="G154" s="17"/>
      <c r="H154" s="17"/>
      <c r="I154" s="18"/>
      <c r="J154" s="18"/>
      <c r="K154" s="19"/>
    </row>
    <row r="155" spans="1:11" x14ac:dyDescent="0.2">
      <c r="A155" s="15"/>
      <c r="B155" s="16"/>
      <c r="C155" s="17"/>
      <c r="D155" s="17"/>
      <c r="E155" s="17"/>
      <c r="F155" s="17"/>
      <c r="G155" s="17"/>
      <c r="H155" s="17"/>
      <c r="I155" s="18"/>
      <c r="J155" s="18"/>
      <c r="K155" s="19"/>
    </row>
    <row r="156" spans="1:11" x14ac:dyDescent="0.2">
      <c r="A156" s="15"/>
      <c r="B156" s="16"/>
      <c r="C156" s="17"/>
      <c r="D156" s="17"/>
      <c r="E156" s="17"/>
      <c r="F156" s="17"/>
      <c r="G156" s="17"/>
      <c r="H156" s="17"/>
      <c r="I156" s="18"/>
      <c r="J156" s="18"/>
      <c r="K156" s="19"/>
    </row>
    <row r="157" spans="1:11" x14ac:dyDescent="0.2">
      <c r="A157" s="15"/>
      <c r="B157" s="16"/>
      <c r="C157" s="17"/>
      <c r="D157" s="17"/>
      <c r="E157" s="17"/>
      <c r="F157" s="17"/>
      <c r="G157" s="17"/>
      <c r="H157" s="17"/>
      <c r="I157" s="18"/>
      <c r="J157" s="18"/>
      <c r="K157" s="19"/>
    </row>
    <row r="158" spans="1:11" x14ac:dyDescent="0.2">
      <c r="A158" s="15"/>
      <c r="B158" s="16"/>
      <c r="C158" s="17"/>
      <c r="D158" s="17"/>
      <c r="E158" s="17"/>
      <c r="F158" s="17"/>
      <c r="G158" s="17"/>
      <c r="H158" s="17"/>
      <c r="I158" s="18"/>
      <c r="J158" s="18"/>
      <c r="K158" s="19"/>
    </row>
    <row r="159" spans="1:11" x14ac:dyDescent="0.2">
      <c r="A159" s="15"/>
      <c r="B159" s="16"/>
      <c r="C159" s="17"/>
      <c r="D159" s="17"/>
      <c r="E159" s="17"/>
      <c r="F159" s="17"/>
      <c r="G159" s="17"/>
      <c r="H159" s="17"/>
      <c r="I159" s="18"/>
      <c r="J159" s="18"/>
      <c r="K159" s="19"/>
    </row>
    <row r="160" spans="1:11" x14ac:dyDescent="0.2">
      <c r="A160" s="15"/>
      <c r="B160" s="42"/>
      <c r="C160" s="17"/>
      <c r="D160" s="17"/>
      <c r="E160" s="17"/>
      <c r="F160" s="17"/>
      <c r="G160" s="17"/>
      <c r="H160" s="17"/>
      <c r="I160" s="18"/>
      <c r="J160" s="18"/>
      <c r="K160" s="19"/>
    </row>
    <row r="161" spans="1:11" ht="18.75" x14ac:dyDescent="0.2">
      <c r="A161" s="9"/>
      <c r="B161" s="278"/>
      <c r="C161" s="278"/>
      <c r="D161" s="278"/>
      <c r="E161" s="278"/>
      <c r="F161" s="278"/>
      <c r="G161" s="278"/>
      <c r="H161" s="278"/>
      <c r="I161" s="278"/>
      <c r="J161" s="278"/>
      <c r="K161" s="279"/>
    </row>
    <row r="162" spans="1:11" x14ac:dyDescent="0.2">
      <c r="A162" s="16"/>
      <c r="B162" s="16"/>
      <c r="C162" s="17"/>
      <c r="D162" s="17"/>
      <c r="E162" s="17"/>
      <c r="F162" s="17"/>
      <c r="G162" s="17"/>
      <c r="H162" s="17"/>
      <c r="I162" s="18"/>
      <c r="J162" s="18"/>
      <c r="K162" s="19"/>
    </row>
    <row r="163" spans="1:11" x14ac:dyDescent="0.2">
      <c r="A163" s="34"/>
      <c r="B163" s="34"/>
      <c r="C163" s="41"/>
      <c r="D163" s="41"/>
      <c r="E163" s="41"/>
      <c r="F163" s="41"/>
      <c r="G163" s="41"/>
      <c r="H163" s="41"/>
      <c r="I163" s="43"/>
      <c r="J163" s="43"/>
      <c r="K163" s="19"/>
    </row>
    <row r="164" spans="1:11" x14ac:dyDescent="0.2">
      <c r="A164" s="44"/>
      <c r="B164" s="44"/>
      <c r="C164" s="41"/>
      <c r="D164" s="41"/>
      <c r="E164" s="41"/>
      <c r="F164" s="41"/>
      <c r="G164" s="41"/>
      <c r="H164" s="41"/>
      <c r="I164" s="43"/>
      <c r="J164" s="43"/>
      <c r="K164" s="19"/>
    </row>
    <row r="165" spans="1:11" ht="13.5" thickBot="1" x14ac:dyDescent="0.25">
      <c r="A165" s="44"/>
      <c r="B165" s="44"/>
      <c r="C165" s="41"/>
      <c r="D165" s="41"/>
      <c r="E165" s="41"/>
      <c r="F165" s="41"/>
      <c r="G165" s="41"/>
      <c r="H165" s="41"/>
      <c r="I165" s="43"/>
      <c r="J165" s="43"/>
      <c r="K165" s="45"/>
    </row>
    <row r="166" spans="1:11" x14ac:dyDescent="0.2">
      <c r="A166" s="44"/>
      <c r="B166" s="44"/>
      <c r="C166" s="41"/>
      <c r="D166" s="41"/>
      <c r="E166" s="41"/>
      <c r="F166" s="41"/>
      <c r="G166" s="41"/>
      <c r="H166" s="41"/>
      <c r="I166" s="43"/>
      <c r="J166" s="43"/>
      <c r="K166" s="18"/>
    </row>
    <row r="167" spans="1:11" x14ac:dyDescent="0.2">
      <c r="A167" s="44"/>
      <c r="B167" s="44"/>
      <c r="C167" s="41"/>
      <c r="D167" s="44"/>
      <c r="E167" s="44"/>
      <c r="F167" s="44"/>
      <c r="G167" s="44"/>
      <c r="H167" s="44"/>
      <c r="I167" s="44"/>
      <c r="J167" s="44"/>
      <c r="K167" s="46"/>
    </row>
    <row r="168" spans="1:11" x14ac:dyDescent="0.2">
      <c r="A168" s="44"/>
      <c r="B168" s="44"/>
      <c r="C168" s="41"/>
      <c r="D168" s="44"/>
      <c r="E168" s="44"/>
      <c r="F168" s="44"/>
      <c r="G168" s="44"/>
      <c r="H168" s="44"/>
      <c r="I168" s="44"/>
      <c r="J168" s="44"/>
      <c r="K168" s="46"/>
    </row>
    <row r="169" spans="1:11" x14ac:dyDescent="0.2">
      <c r="A169" s="47"/>
      <c r="B169" s="47"/>
      <c r="C169" s="41"/>
      <c r="D169" s="44"/>
      <c r="E169" s="44"/>
      <c r="F169" s="44"/>
      <c r="G169" s="44"/>
      <c r="H169" s="44"/>
      <c r="I169" s="44"/>
      <c r="J169" s="44"/>
      <c r="K169" s="48"/>
    </row>
    <row r="170" spans="1:11" x14ac:dyDescent="0.2">
      <c r="A170" s="47"/>
      <c r="B170" s="47"/>
      <c r="C170" s="41"/>
      <c r="D170" s="44"/>
      <c r="E170" s="44"/>
      <c r="F170" s="44"/>
      <c r="G170" s="44"/>
      <c r="H170" s="44"/>
      <c r="I170" s="44"/>
      <c r="J170" s="44"/>
      <c r="K170" s="48"/>
    </row>
    <row r="171" spans="1:11" x14ac:dyDescent="0.2">
      <c r="A171" s="49"/>
      <c r="B171" s="49"/>
      <c r="C171" s="41"/>
      <c r="D171" s="44"/>
      <c r="E171" s="44"/>
      <c r="F171" s="44"/>
      <c r="G171" s="44"/>
      <c r="H171" s="44"/>
      <c r="I171" s="44"/>
      <c r="J171" s="44"/>
      <c r="K171" s="48"/>
    </row>
    <row r="172" spans="1:11" x14ac:dyDescent="0.2">
      <c r="A172" s="49"/>
      <c r="B172" s="49"/>
      <c r="C172" s="41"/>
      <c r="D172" s="44"/>
      <c r="E172" s="44"/>
      <c r="F172" s="44"/>
      <c r="G172" s="44"/>
      <c r="H172" s="44"/>
      <c r="I172" s="44"/>
      <c r="J172" s="44"/>
      <c r="K172" s="48"/>
    </row>
    <row r="173" spans="1:11" x14ac:dyDescent="0.2">
      <c r="A173" s="49"/>
      <c r="B173" s="49"/>
      <c r="C173" s="41"/>
      <c r="D173" s="44"/>
      <c r="E173" s="44"/>
      <c r="F173" s="44"/>
      <c r="G173" s="44"/>
      <c r="H173" s="44"/>
      <c r="I173" s="44"/>
      <c r="J173" s="44"/>
      <c r="K173" s="48"/>
    </row>
    <row r="174" spans="1:11" x14ac:dyDescent="0.2">
      <c r="A174" s="47"/>
      <c r="B174" s="47"/>
      <c r="C174" s="41"/>
      <c r="D174" s="44"/>
      <c r="E174" s="44"/>
      <c r="F174" s="44"/>
      <c r="G174" s="44"/>
      <c r="H174" s="44"/>
      <c r="I174" s="44"/>
      <c r="J174" s="44"/>
      <c r="K174" s="48"/>
    </row>
    <row r="175" spans="1:11" x14ac:dyDescent="0.2">
      <c r="A175" s="47"/>
      <c r="B175" s="47"/>
      <c r="C175" s="41"/>
      <c r="D175" s="44"/>
      <c r="E175" s="44"/>
      <c r="F175" s="44"/>
      <c r="G175" s="44"/>
      <c r="H175" s="44"/>
      <c r="I175" s="44"/>
      <c r="J175" s="44"/>
      <c r="K175" s="48"/>
    </row>
    <row r="176" spans="1:11" x14ac:dyDescent="0.2">
      <c r="A176" s="47"/>
      <c r="B176" s="47"/>
      <c r="C176" s="41"/>
      <c r="D176" s="44"/>
      <c r="E176" s="44"/>
      <c r="F176" s="44"/>
      <c r="G176" s="44"/>
      <c r="H176" s="44"/>
      <c r="I176" s="44"/>
      <c r="J176" s="44"/>
      <c r="K176" s="48"/>
    </row>
    <row r="177" spans="1:11" x14ac:dyDescent="0.2">
      <c r="A177" s="47"/>
      <c r="B177" s="47"/>
      <c r="C177" s="41"/>
      <c r="D177" s="44"/>
      <c r="E177" s="44"/>
      <c r="F177" s="44"/>
      <c r="G177" s="44"/>
      <c r="H177" s="44"/>
      <c r="I177" s="44"/>
      <c r="J177" s="44"/>
      <c r="K177" s="48"/>
    </row>
  </sheetData>
  <mergeCells count="9">
    <mergeCell ref="B138:K138"/>
    <mergeCell ref="B151:K151"/>
    <mergeCell ref="B161:K161"/>
    <mergeCell ref="A1:K1"/>
    <mergeCell ref="A2:K2"/>
    <mergeCell ref="B4:K4"/>
    <mergeCell ref="B71:K71"/>
    <mergeCell ref="B94:K94"/>
    <mergeCell ref="B129:K129"/>
  </mergeCells>
  <conditionalFormatting sqref="B162:K163 C158:K160 B159 C164:K165 C166:C177 C21 F21:H21 J21:K21 B37:K37 B6:K6 C7:K20 C22:K36 B50:K157 C38:K49">
    <cfRule type="expression" dxfId="383" priority="16">
      <formula>IF(B6="",1,0)</formula>
    </cfRule>
  </conditionalFormatting>
  <conditionalFormatting sqref="D162:K165 F21:H21 J21:K21 D22:K160 D7:K20">
    <cfRule type="expression" dxfId="382" priority="15" stopIfTrue="1">
      <formula>IF(D$3="",1,0)</formula>
    </cfRule>
  </conditionalFormatting>
  <conditionalFormatting sqref="B158">
    <cfRule type="expression" dxfId="381" priority="14">
      <formula>IF(B158="",1,0)</formula>
    </cfRule>
  </conditionalFormatting>
  <conditionalFormatting sqref="A162:A163">
    <cfRule type="expression" dxfId="380" priority="13">
      <formula>IF(A162="",1,0)</formula>
    </cfRule>
  </conditionalFormatting>
  <conditionalFormatting sqref="B161:K161">
    <cfRule type="expression" dxfId="379" priority="12">
      <formula>IF(B161="",1,0)</formula>
    </cfRule>
  </conditionalFormatting>
  <conditionalFormatting sqref="D161:K161">
    <cfRule type="expression" dxfId="378" priority="11" stopIfTrue="1">
      <formula>IF(D$3="",1,0)</formula>
    </cfRule>
  </conditionalFormatting>
  <conditionalFormatting sqref="C23">
    <cfRule type="expression" dxfId="377" priority="601" stopIfTrue="1">
      <formula>IF(E$3="",1,0)</formula>
    </cfRule>
  </conditionalFormatting>
  <conditionalFormatting sqref="C24">
    <cfRule type="expression" dxfId="376" priority="605" stopIfTrue="1">
      <formula>IF(I$3="",1,0)</formula>
    </cfRule>
  </conditionalFormatting>
  <conditionalFormatting sqref="A28:A32">
    <cfRule type="expression" dxfId="375" priority="7">
      <formula>IF(A28="",1,0)</formula>
    </cfRule>
  </conditionalFormatting>
  <conditionalFormatting sqref="A30">
    <cfRule type="expression" dxfId="374" priority="8" stopIfTrue="1">
      <formula>IF(B$3="",1,0)</formula>
    </cfRule>
  </conditionalFormatting>
  <conditionalFormatting sqref="A31">
    <cfRule type="expression" dxfId="373" priority="9" stopIfTrue="1">
      <formula>IF(C$3="",1,0)</formula>
    </cfRule>
  </conditionalFormatting>
  <conditionalFormatting sqref="A32">
    <cfRule type="expression" dxfId="372" priority="10" stopIfTrue="1">
      <formula>IF(G$3="",1,0)</formula>
    </cfRule>
  </conditionalFormatting>
  <conditionalFormatting sqref="D21">
    <cfRule type="expression" dxfId="371" priority="6">
      <formula>IF(D21="",1,0)</formula>
    </cfRule>
  </conditionalFormatting>
  <conditionalFormatting sqref="D21">
    <cfRule type="expression" dxfId="370" priority="5" stopIfTrue="1">
      <formula>IF(D$3="",1,0)</formula>
    </cfRule>
  </conditionalFormatting>
  <conditionalFormatting sqref="B28:B32">
    <cfRule type="expression" dxfId="369" priority="1">
      <formula>IF(B28="",1,0)</formula>
    </cfRule>
  </conditionalFormatting>
  <conditionalFormatting sqref="B30">
    <cfRule type="expression" dxfId="368" priority="2" stopIfTrue="1">
      <formula>IF(C$3="",1,0)</formula>
    </cfRule>
  </conditionalFormatting>
  <conditionalFormatting sqref="B31">
    <cfRule type="expression" dxfId="367" priority="3" stopIfTrue="1">
      <formula>IF(D$3="",1,0)</formula>
    </cfRule>
  </conditionalFormatting>
  <conditionalFormatting sqref="B32">
    <cfRule type="expression" dxfId="366" priority="4" stopIfTrue="1">
      <formula>IF(H$3="",1,0)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L57"/>
  <sheetViews>
    <sheetView workbookViewId="0">
      <selection activeCell="N8" sqref="N8"/>
    </sheetView>
  </sheetViews>
  <sheetFormatPr baseColWidth="10" defaultRowHeight="12.75" x14ac:dyDescent="0.2"/>
  <cols>
    <col min="2" max="2" width="11.42578125" style="231"/>
  </cols>
  <sheetData>
    <row r="3" spans="2:12" s="232" customFormat="1" ht="33" customHeight="1" x14ac:dyDescent="0.2">
      <c r="C3" s="286" t="s">
        <v>76</v>
      </c>
      <c r="D3" s="286"/>
      <c r="E3" s="286" t="s">
        <v>77</v>
      </c>
      <c r="F3" s="286"/>
      <c r="G3" s="286" t="s">
        <v>78</v>
      </c>
      <c r="H3" s="286"/>
      <c r="I3" s="286" t="s">
        <v>81</v>
      </c>
      <c r="J3" s="286"/>
      <c r="K3" s="286" t="s">
        <v>1</v>
      </c>
      <c r="L3" s="286"/>
    </row>
    <row r="4" spans="2:12" s="232" customFormat="1" x14ac:dyDescent="0.2">
      <c r="C4" s="233" t="s">
        <v>133</v>
      </c>
      <c r="D4" s="233" t="s">
        <v>58</v>
      </c>
      <c r="E4" s="233" t="s">
        <v>133</v>
      </c>
      <c r="F4" s="233" t="s">
        <v>58</v>
      </c>
      <c r="G4" s="233" t="s">
        <v>133</v>
      </c>
      <c r="H4" s="233" t="s">
        <v>58</v>
      </c>
      <c r="I4" s="233" t="s">
        <v>133</v>
      </c>
      <c r="J4" s="233" t="s">
        <v>58</v>
      </c>
      <c r="K4" s="233" t="s">
        <v>133</v>
      </c>
      <c r="L4" s="233" t="s">
        <v>58</v>
      </c>
    </row>
    <row r="6" spans="2:12" x14ac:dyDescent="0.2">
      <c r="B6" s="231">
        <v>1</v>
      </c>
      <c r="C6" s="230">
        <f>SUMIF(Rapport!$B:$B,Production!$B6,Rapport!G:G)</f>
        <v>35</v>
      </c>
      <c r="D6" s="230">
        <f>SUMIF(Rapport!$B:$B,Production!$B6,Rapport!H:H)</f>
        <v>53</v>
      </c>
      <c r="E6" s="230">
        <f>SUMIF(Rapport!$B:$B,Production!$B6,Rapport!I:I)</f>
        <v>40</v>
      </c>
      <c r="F6" s="230">
        <f>SUMIF(Rapport!$B:$B,Production!$B6,Rapport!J:J)</f>
        <v>99</v>
      </c>
      <c r="G6" s="230">
        <f>SUMIF(Rapport!$B:$B,Production!$B6,Rapport!K:K)</f>
        <v>1</v>
      </c>
      <c r="H6" s="230">
        <f>SUMIF(Rapport!$B:$B,Production!$B6,Rapport!L:L)</f>
        <v>3</v>
      </c>
      <c r="I6" s="230">
        <f>SUMIF(Rapport!$B:$B,Production!$B6,Rapport!M:M)</f>
        <v>0</v>
      </c>
      <c r="J6" s="230">
        <f>SUMIF(Rapport!$B:$B,Production!$B6,Rapport!N:N)</f>
        <v>0</v>
      </c>
      <c r="K6" s="230">
        <f>SUMIF(Rapport!$B:$B,Production!$B6,Rapport!O:O)</f>
        <v>76</v>
      </c>
      <c r="L6" s="230">
        <f>SUMIF(Rapport!$B:$B,Production!$B6,Rapport!P:P)</f>
        <v>155</v>
      </c>
    </row>
    <row r="7" spans="2:12" x14ac:dyDescent="0.2">
      <c r="B7" s="231">
        <v>2</v>
      </c>
      <c r="C7" s="230">
        <f>SUMIF(Rapport!B:B,Production!B7,Rapport!G:G)</f>
        <v>249</v>
      </c>
      <c r="D7" s="230">
        <f>SUMIF(Rapport!$B:$B,Production!$B7,Rapport!H:H)</f>
        <v>448</v>
      </c>
      <c r="E7" s="230">
        <f>SUMIF(Rapport!$B:$B,Production!$B7,Rapport!I:I)</f>
        <v>91</v>
      </c>
      <c r="F7" s="230">
        <f>SUMIF(Rapport!$B:$B,Production!$B7,Rapport!J:J)</f>
        <v>201</v>
      </c>
      <c r="G7" s="230">
        <f>SUMIF(Rapport!$B:$B,Production!$B7,Rapport!K:K)</f>
        <v>2</v>
      </c>
      <c r="H7" s="230">
        <f>SUMIF(Rapport!$B:$B,Production!$B7,Rapport!L:L)</f>
        <v>8</v>
      </c>
      <c r="I7" s="230">
        <f>SUMIF(Rapport!$B:$B,Production!$B7,Rapport!M:M)</f>
        <v>22</v>
      </c>
      <c r="J7" s="230">
        <f>SUMIF(Rapport!$B:$B,Production!$B7,Rapport!N:N)</f>
        <v>67</v>
      </c>
      <c r="K7" s="230">
        <f t="shared" ref="K7:K38" si="0">SUM(C7:I7)</f>
        <v>1021</v>
      </c>
      <c r="L7" s="230">
        <f>SUMIF(Rapport!$B:$B,Production!$B7,Rapport!P:P)</f>
        <v>724</v>
      </c>
    </row>
    <row r="8" spans="2:12" x14ac:dyDescent="0.2">
      <c r="B8" s="231">
        <v>3</v>
      </c>
      <c r="C8" s="230">
        <f>SUMIF(Rapport!B:B,Production!B8,Rapport!G:G)</f>
        <v>428</v>
      </c>
      <c r="D8" s="230">
        <f>SUMIF(Rapport!$B:$B,Production!$B8,Rapport!H:H)</f>
        <v>558</v>
      </c>
      <c r="E8" s="230">
        <f>SUMIF(Rapport!$B:$B,Production!$B8,Rapport!I:I)</f>
        <v>54</v>
      </c>
      <c r="F8" s="230">
        <f>SUMIF(Rapport!$B:$B,Production!$B8,Rapport!J:J)</f>
        <v>44</v>
      </c>
      <c r="G8" s="230">
        <f>SUMIF(Rapport!$B:$B,Production!$B8,Rapport!K:K)</f>
        <v>0</v>
      </c>
      <c r="H8" s="230">
        <f>SUMIF(Rapport!$B:$B,Production!$B8,Rapport!L:L)</f>
        <v>0</v>
      </c>
      <c r="I8" s="230">
        <f>SUMIF(Rapport!$B:$B,Production!$B8,Rapport!M:M)</f>
        <v>23</v>
      </c>
      <c r="J8" s="230">
        <f>SUMIF(Rapport!$B:$B,Production!$B8,Rapport!N:N)</f>
        <v>81</v>
      </c>
      <c r="K8" s="230">
        <f t="shared" si="0"/>
        <v>1107</v>
      </c>
      <c r="L8" s="230">
        <f>SUMIF(Rapport!$B:$B,Production!$B8,Rapport!P:P)</f>
        <v>683</v>
      </c>
    </row>
    <row r="9" spans="2:12" x14ac:dyDescent="0.2">
      <c r="B9" s="231">
        <v>4</v>
      </c>
      <c r="C9" s="230">
        <f>SUMIF(Rapport!B:B,Production!B9,Rapport!G:G)</f>
        <v>149</v>
      </c>
      <c r="D9" s="230">
        <f>SUMIF(Rapport!$B:$B,Production!$B9,Rapport!H:H)</f>
        <v>242.4</v>
      </c>
      <c r="E9" s="230">
        <f>SUMIF(Rapport!$B:$B,Production!$B9,Rapport!I:I)</f>
        <v>13</v>
      </c>
      <c r="F9" s="230">
        <f>SUMIF(Rapport!$B:$B,Production!$B9,Rapport!J:J)</f>
        <v>6</v>
      </c>
      <c r="G9" s="230">
        <f>SUMIF(Rapport!$B:$B,Production!$B9,Rapport!K:K)</f>
        <v>0</v>
      </c>
      <c r="H9" s="230">
        <f>SUMIF(Rapport!$B:$B,Production!$B9,Rapport!L:L)</f>
        <v>0</v>
      </c>
      <c r="I9" s="230">
        <f>SUMIF(Rapport!$B:$B,Production!$B9,Rapport!M:M)</f>
        <v>25</v>
      </c>
      <c r="J9" s="230">
        <f>SUMIF(Rapport!$B:$B,Production!$B9,Rapport!N:N)</f>
        <v>98.47</v>
      </c>
      <c r="K9" s="230">
        <f t="shared" si="0"/>
        <v>435.4</v>
      </c>
      <c r="L9" s="230">
        <f>SUMIF(Rapport!$B:$B,Production!$B9,Rapport!P:P)</f>
        <v>346.87000000000006</v>
      </c>
    </row>
    <row r="10" spans="2:12" x14ac:dyDescent="0.2">
      <c r="B10" s="231">
        <v>5</v>
      </c>
      <c r="C10" s="230">
        <f>SUMIF(Rapport!B:B,Production!B10,Rapport!G:G)</f>
        <v>404</v>
      </c>
      <c r="D10" s="230">
        <f>SUMIF(Rapport!$B:$B,Production!$B10,Rapport!H:H)</f>
        <v>584.15</v>
      </c>
      <c r="E10" s="230">
        <f>SUMIF(Rapport!$B:$B,Production!$B10,Rapport!I:I)</f>
        <v>36</v>
      </c>
      <c r="F10" s="230">
        <f>SUMIF(Rapport!$B:$B,Production!$B10,Rapport!J:J)</f>
        <v>93.58</v>
      </c>
      <c r="G10" s="230">
        <f>SUMIF(Rapport!$B:$B,Production!$B10,Rapport!K:K)</f>
        <v>12</v>
      </c>
      <c r="H10" s="230">
        <f>SUMIF(Rapport!$B:$B,Production!$B10,Rapport!L:L)</f>
        <v>15.78</v>
      </c>
      <c r="I10" s="230">
        <f>SUMIF(Rapport!$B:$B,Production!$B10,Rapport!M:M)</f>
        <v>4</v>
      </c>
      <c r="J10" s="230">
        <f>SUMIF(Rapport!$B:$B,Production!$B10,Rapport!N:N)</f>
        <v>12</v>
      </c>
      <c r="K10" s="230">
        <f t="shared" si="0"/>
        <v>1149.51</v>
      </c>
      <c r="L10" s="230">
        <f>SUMIF(Rapport!$B:$B,Production!$B10,Rapport!P:P)</f>
        <v>705.51</v>
      </c>
    </row>
    <row r="11" spans="2:12" x14ac:dyDescent="0.2">
      <c r="B11" s="231">
        <v>6</v>
      </c>
      <c r="C11" s="230">
        <f>SUMIF(Rapport!B:B,Production!B11,Rapport!G:G)</f>
        <v>545</v>
      </c>
      <c r="D11" s="230">
        <f>SUMIF(Rapport!$B:$B,Production!$B11,Rapport!H:H)</f>
        <v>784.3900000000001</v>
      </c>
      <c r="E11" s="230">
        <f>SUMIF(Rapport!$B:$B,Production!$B11,Rapport!I:I)</f>
        <v>1</v>
      </c>
      <c r="F11" s="230">
        <f>SUMIF(Rapport!$B:$B,Production!$B11,Rapport!J:J)</f>
        <v>1.31</v>
      </c>
      <c r="G11" s="230">
        <f>SUMIF(Rapport!$B:$B,Production!$B11,Rapport!K:K)</f>
        <v>0</v>
      </c>
      <c r="H11" s="230">
        <f>SUMIF(Rapport!$B:$B,Production!$B11,Rapport!L:L)</f>
        <v>0</v>
      </c>
      <c r="I11" s="230">
        <f>SUMIF(Rapport!$B:$B,Production!$B11,Rapport!M:M)</f>
        <v>10</v>
      </c>
      <c r="J11" s="230">
        <f>SUMIF(Rapport!$B:$B,Production!$B11,Rapport!N:N)</f>
        <v>26.22</v>
      </c>
      <c r="K11" s="230">
        <f t="shared" si="0"/>
        <v>1341.7</v>
      </c>
      <c r="L11" s="230">
        <f>SUMIF(Rapport!$B:$B,Production!$B11,Rapport!P:P)</f>
        <v>811.92</v>
      </c>
    </row>
    <row r="12" spans="2:12" x14ac:dyDescent="0.2">
      <c r="B12" s="231">
        <v>7</v>
      </c>
      <c r="C12" s="230">
        <f>SUMIF(Rapport!B:B,Production!B12,Rapport!G:G)</f>
        <v>307</v>
      </c>
      <c r="D12" s="230">
        <f>SUMIF(Rapport!$B:$B,Production!$B12,Rapport!H:H)</f>
        <v>505.40599999999995</v>
      </c>
      <c r="E12" s="230">
        <f>SUMIF(Rapport!$B:$B,Production!$B12,Rapport!I:I)</f>
        <v>63</v>
      </c>
      <c r="F12" s="230">
        <f>SUMIF(Rapport!$B:$B,Production!$B12,Rapport!J:J)</f>
        <v>136.76</v>
      </c>
      <c r="G12" s="230">
        <f>SUMIF(Rapport!$B:$B,Production!$B12,Rapport!K:K)</f>
        <v>0</v>
      </c>
      <c r="H12" s="230">
        <f>SUMIF(Rapport!$B:$B,Production!$B12,Rapport!L:L)</f>
        <v>0</v>
      </c>
      <c r="I12" s="230">
        <f>SUMIF(Rapport!$B:$B,Production!$B12,Rapport!M:M)</f>
        <v>14</v>
      </c>
      <c r="J12" s="230">
        <f>SUMIF(Rapport!$B:$B,Production!$B12,Rapport!N:N)</f>
        <v>51.529999999999994</v>
      </c>
      <c r="K12" s="230">
        <f t="shared" si="0"/>
        <v>1026.1659999999999</v>
      </c>
      <c r="L12" s="230">
        <f>SUMIF(Rapport!$B:$B,Production!$B12,Rapport!P:P)</f>
        <v>696.11599999999999</v>
      </c>
    </row>
    <row r="13" spans="2:12" x14ac:dyDescent="0.2">
      <c r="B13" s="231">
        <v>8</v>
      </c>
      <c r="C13" s="230">
        <f>SUMIF(Rapport!B:B,Production!B13,Rapport!G:G)</f>
        <v>332</v>
      </c>
      <c r="D13" s="230">
        <f>SUMIF(Rapport!$B:$B,Production!$B13,Rapport!H:H)</f>
        <v>656.02</v>
      </c>
      <c r="E13" s="230">
        <f>SUMIF(Rapport!$B:$B,Production!$B13,Rapport!I:I)</f>
        <v>98</v>
      </c>
      <c r="F13" s="230">
        <f>SUMIF(Rapport!$B:$B,Production!$B13,Rapport!J:J)</f>
        <v>148.99</v>
      </c>
      <c r="G13" s="230">
        <f>SUMIF(Rapport!$B:$B,Production!$B13,Rapport!K:K)</f>
        <v>0</v>
      </c>
      <c r="H13" s="230">
        <f>SUMIF(Rapport!$B:$B,Production!$B13,Rapport!L:L)</f>
        <v>0</v>
      </c>
      <c r="I13" s="230">
        <f>SUMIF(Rapport!$B:$B,Production!$B13,Rapport!M:M)</f>
        <v>4</v>
      </c>
      <c r="J13" s="230">
        <f>SUMIF(Rapport!$B:$B,Production!$B13,Rapport!N:N)</f>
        <v>15.51</v>
      </c>
      <c r="K13" s="230">
        <f t="shared" si="0"/>
        <v>1239.01</v>
      </c>
      <c r="L13" s="230">
        <f>SUMIF(Rapport!$B:$B,Production!$B13,Rapport!P:P)</f>
        <v>820.52</v>
      </c>
    </row>
    <row r="14" spans="2:12" x14ac:dyDescent="0.2">
      <c r="B14" s="231">
        <v>9</v>
      </c>
      <c r="C14" s="230">
        <f>SUMIF(Rapport!B:B,Production!B14,Rapport!G:G)</f>
        <v>305</v>
      </c>
      <c r="D14" s="230">
        <f>SUMIF(Rapport!$B:$B,Production!$B14,Rapport!H:H)</f>
        <v>452.88</v>
      </c>
      <c r="E14" s="230">
        <f>SUMIF(Rapport!$B:$B,Production!$B14,Rapport!I:I)</f>
        <v>43</v>
      </c>
      <c r="F14" s="230">
        <f>SUMIF(Rapport!$B:$B,Production!$B14,Rapport!J:J)</f>
        <v>48.21</v>
      </c>
      <c r="G14" s="230">
        <f>SUMIF(Rapport!$B:$B,Production!$B14,Rapport!K:K)</f>
        <v>2</v>
      </c>
      <c r="H14" s="230">
        <f>SUMIF(Rapport!$B:$B,Production!$B14,Rapport!L:L)</f>
        <v>2.1</v>
      </c>
      <c r="I14" s="230">
        <f>SUMIF(Rapport!$B:$B,Production!$B14,Rapport!M:M)</f>
        <v>17</v>
      </c>
      <c r="J14" s="230">
        <f>SUMIF(Rapport!$B:$B,Production!$B14,Rapport!N:N)</f>
        <v>18.77</v>
      </c>
      <c r="K14" s="230">
        <f t="shared" si="0"/>
        <v>870.19</v>
      </c>
      <c r="L14" s="230">
        <f>SUMIF(Rapport!$B:$B,Production!$B14,Rapport!P:P)</f>
        <v>521.95999999999992</v>
      </c>
    </row>
    <row r="15" spans="2:12" x14ac:dyDescent="0.2">
      <c r="B15" s="231">
        <v>10</v>
      </c>
      <c r="C15" s="230">
        <f>SUMIF(Rapport!B:B,Production!B15,Rapport!G:G)</f>
        <v>276</v>
      </c>
      <c r="D15" s="230">
        <f>SUMIF(Rapport!$B:$B,Production!$B15,Rapport!H:H)</f>
        <v>387.77000000000004</v>
      </c>
      <c r="E15" s="230">
        <f>SUMIF(Rapport!$B:$B,Production!$B15,Rapport!I:I)</f>
        <v>47</v>
      </c>
      <c r="F15" s="230">
        <f>SUMIF(Rapport!$B:$B,Production!$B15,Rapport!J:J)</f>
        <v>51.599999999999994</v>
      </c>
      <c r="G15" s="230">
        <f>SUMIF(Rapport!$B:$B,Production!$B15,Rapport!K:K)</f>
        <v>1</v>
      </c>
      <c r="H15" s="230">
        <f>SUMIF(Rapport!$B:$B,Production!$B15,Rapport!L:L)</f>
        <v>0.3</v>
      </c>
      <c r="I15" s="230">
        <f>SUMIF(Rapport!$B:$B,Production!$B15,Rapport!M:M)</f>
        <v>4</v>
      </c>
      <c r="J15" s="230">
        <f>SUMIF(Rapport!$B:$B,Production!$B15,Rapport!N:N)</f>
        <v>3.06</v>
      </c>
      <c r="K15" s="230">
        <f t="shared" si="0"/>
        <v>767.67</v>
      </c>
      <c r="L15" s="230">
        <f>SUMIF(Rapport!$B:$B,Production!$B15,Rapport!P:P)</f>
        <v>442.73</v>
      </c>
    </row>
    <row r="16" spans="2:12" x14ac:dyDescent="0.2">
      <c r="B16" s="231">
        <v>11</v>
      </c>
      <c r="C16" s="230">
        <f>SUMIF(Rapport!B:B,Production!B16,Rapport!G:G)</f>
        <v>248</v>
      </c>
      <c r="D16" s="230">
        <f>SUMIF(Rapport!$B:$B,Production!$B16,Rapport!H:H)</f>
        <v>314.72999999999996</v>
      </c>
      <c r="E16" s="230">
        <f>SUMIF(Rapport!$B:$B,Production!$B16,Rapport!I:I)</f>
        <v>88</v>
      </c>
      <c r="F16" s="230">
        <f>SUMIF(Rapport!$B:$B,Production!$B16,Rapport!J:J)</f>
        <v>98.409999999999982</v>
      </c>
      <c r="G16" s="230">
        <f>SUMIF(Rapport!$B:$B,Production!$B16,Rapport!K:K)</f>
        <v>0</v>
      </c>
      <c r="H16" s="230">
        <f>SUMIF(Rapport!$B:$B,Production!$B16,Rapport!L:L)</f>
        <v>0</v>
      </c>
      <c r="I16" s="230">
        <f>SUMIF(Rapport!$B:$B,Production!$B16,Rapport!M:M)</f>
        <v>7</v>
      </c>
      <c r="J16" s="230">
        <f>SUMIF(Rapport!$B:$B,Production!$B16,Rapport!N:N)</f>
        <v>5.9799999999999995</v>
      </c>
      <c r="K16" s="230">
        <f t="shared" si="0"/>
        <v>756.14</v>
      </c>
      <c r="L16" s="230">
        <f>SUMIF(Rapport!$B:$B,Production!$B16,Rapport!P:P)</f>
        <v>419.12</v>
      </c>
    </row>
    <row r="17" spans="2:12" x14ac:dyDescent="0.2">
      <c r="B17" s="231">
        <v>12</v>
      </c>
      <c r="C17" s="230">
        <f>SUMIF(Rapport!B:B,Production!B17,Rapport!G:G)</f>
        <v>293</v>
      </c>
      <c r="D17" s="230">
        <f>SUMIF(Rapport!$B:$B,Production!$B17,Rapport!H:H)</f>
        <v>463.61</v>
      </c>
      <c r="E17" s="230">
        <f>SUMIF(Rapport!$B:$B,Production!$B17,Rapport!I:I)</f>
        <v>70</v>
      </c>
      <c r="F17" s="230">
        <f>SUMIF(Rapport!$B:$B,Production!$B17,Rapport!J:J)</f>
        <v>102.16</v>
      </c>
      <c r="G17" s="230">
        <f>SUMIF(Rapport!$B:$B,Production!$B17,Rapport!K:K)</f>
        <v>0</v>
      </c>
      <c r="H17" s="230">
        <f>SUMIF(Rapport!$B:$B,Production!$B17,Rapport!L:L)</f>
        <v>0</v>
      </c>
      <c r="I17" s="230">
        <f>SUMIF(Rapport!$B:$B,Production!$B17,Rapport!M:M)</f>
        <v>0</v>
      </c>
      <c r="J17" s="230">
        <f>SUMIF(Rapport!$B:$B,Production!$B17,Rapport!N:N)</f>
        <v>0</v>
      </c>
      <c r="K17" s="230">
        <f t="shared" si="0"/>
        <v>928.77</v>
      </c>
      <c r="L17" s="230">
        <f>SUMIF(Rapport!$B:$B,Production!$B17,Rapport!P:P)</f>
        <v>565.7700000000001</v>
      </c>
    </row>
    <row r="18" spans="2:12" x14ac:dyDescent="0.2">
      <c r="B18" s="231">
        <v>13</v>
      </c>
      <c r="C18" s="230">
        <f>SUMIF(Rapport!B:B,Production!B18,Rapport!G:G)</f>
        <v>257</v>
      </c>
      <c r="D18" s="230">
        <f>SUMIF(Rapport!$B:$B,Production!$B18,Rapport!H:H)</f>
        <v>348.86</v>
      </c>
      <c r="E18" s="230">
        <f>SUMIF(Rapport!$B:$B,Production!$B18,Rapport!I:I)</f>
        <v>66</v>
      </c>
      <c r="F18" s="230">
        <f>SUMIF(Rapport!$B:$B,Production!$B18,Rapport!J:J)</f>
        <v>113.21000000000001</v>
      </c>
      <c r="G18" s="230">
        <f>SUMIF(Rapport!$B:$B,Production!$B18,Rapport!K:K)</f>
        <v>0</v>
      </c>
      <c r="H18" s="230">
        <f>SUMIF(Rapport!$B:$B,Production!$B18,Rapport!L:L)</f>
        <v>0</v>
      </c>
      <c r="I18" s="230">
        <f>SUMIF(Rapport!$B:$B,Production!$B18,Rapport!M:M)</f>
        <v>5</v>
      </c>
      <c r="J18" s="230">
        <f>SUMIF(Rapport!$B:$B,Production!$B18,Rapport!N:N)</f>
        <v>3.24</v>
      </c>
      <c r="K18" s="230">
        <f t="shared" si="0"/>
        <v>790.07</v>
      </c>
      <c r="L18" s="230">
        <f>SUMIF(Rapport!$B:$B,Production!$B18,Rapport!P:P)</f>
        <v>465.87</v>
      </c>
    </row>
    <row r="19" spans="2:12" x14ac:dyDescent="0.2">
      <c r="B19" s="231">
        <v>14</v>
      </c>
      <c r="C19" s="230">
        <f>SUMIF(Rapport!B:B,Production!B19,Rapport!G:G)</f>
        <v>329</v>
      </c>
      <c r="D19" s="230">
        <f>SUMIF(Rapport!$B:$B,Production!$B19,Rapport!H:H)</f>
        <v>490.86999999999995</v>
      </c>
      <c r="E19" s="230">
        <f>SUMIF(Rapport!$B:$B,Production!$B19,Rapport!I:I)</f>
        <v>25</v>
      </c>
      <c r="F19" s="230">
        <f>SUMIF(Rapport!$B:$B,Production!$B19,Rapport!J:J)</f>
        <v>32.699999999999996</v>
      </c>
      <c r="G19" s="230">
        <f>SUMIF(Rapport!$B:$B,Production!$B19,Rapport!K:K)</f>
        <v>0</v>
      </c>
      <c r="H19" s="230">
        <f>SUMIF(Rapport!$B:$B,Production!$B19,Rapport!L:L)</f>
        <v>0</v>
      </c>
      <c r="I19" s="230">
        <f>SUMIF(Rapport!$B:$B,Production!$B19,Rapport!M:M)</f>
        <v>3</v>
      </c>
      <c r="J19" s="230">
        <f>SUMIF(Rapport!$B:$B,Production!$B19,Rapport!N:N)</f>
        <v>2.6</v>
      </c>
      <c r="K19" s="230">
        <f t="shared" si="0"/>
        <v>880.56999999999994</v>
      </c>
      <c r="L19" s="230">
        <f>SUMIF(Rapport!$B:$B,Production!$B19,Rapport!P:P)</f>
        <v>526.17000000000007</v>
      </c>
    </row>
    <row r="20" spans="2:12" x14ac:dyDescent="0.2">
      <c r="B20" s="231">
        <v>15</v>
      </c>
      <c r="C20" s="230">
        <f>SUMIF(Rapport!B:B,Production!B20,Rapport!G:G)</f>
        <v>281</v>
      </c>
      <c r="D20" s="230">
        <f>SUMIF(Rapport!$B:$B,Production!$B20,Rapport!H:H)</f>
        <v>434.22999999999996</v>
      </c>
      <c r="E20" s="230">
        <f>SUMIF(Rapport!$B:$B,Production!$B20,Rapport!I:I)</f>
        <v>56</v>
      </c>
      <c r="F20" s="230">
        <f>SUMIF(Rapport!$B:$B,Production!$B20,Rapport!J:J)</f>
        <v>67.56</v>
      </c>
      <c r="G20" s="230">
        <f>SUMIF(Rapport!$B:$B,Production!$B20,Rapport!K:K)</f>
        <v>0</v>
      </c>
      <c r="H20" s="230">
        <f>SUMIF(Rapport!$B:$B,Production!$B20,Rapport!L:L)</f>
        <v>0</v>
      </c>
      <c r="I20" s="230">
        <f>SUMIF(Rapport!$B:$B,Production!$B20,Rapport!M:M)</f>
        <v>8</v>
      </c>
      <c r="J20" s="230">
        <f>SUMIF(Rapport!$B:$B,Production!$B20,Rapport!N:N)</f>
        <v>9.35</v>
      </c>
      <c r="K20" s="230">
        <f t="shared" si="0"/>
        <v>846.79</v>
      </c>
      <c r="L20" s="230">
        <f>SUMIF(Rapport!$B:$B,Production!$B20,Rapport!P:P)</f>
        <v>446.91999999999996</v>
      </c>
    </row>
    <row r="21" spans="2:12" x14ac:dyDescent="0.2">
      <c r="B21" s="231">
        <v>16</v>
      </c>
      <c r="C21" s="230">
        <f>SUMIF(Rapport!B:B,Production!B21,Rapport!G:G)</f>
        <v>24</v>
      </c>
      <c r="D21" s="230">
        <f>SUMIF(Rapport!$B:$B,Production!$B21,Rapport!H:H)</f>
        <v>25.42</v>
      </c>
      <c r="E21" s="230">
        <f>SUMIF(Rapport!$B:$B,Production!$B21,Rapport!I:I)</f>
        <v>11</v>
      </c>
      <c r="F21" s="230">
        <f>SUMIF(Rapport!$B:$B,Production!$B21,Rapport!J:J)</f>
        <v>8</v>
      </c>
      <c r="G21" s="230">
        <f>SUMIF(Rapport!$B:$B,Production!$B21,Rapport!K:K)</f>
        <v>1</v>
      </c>
      <c r="H21" s="230">
        <f>SUMIF(Rapport!$B:$B,Production!$B21,Rapport!L:L)</f>
        <v>0.33</v>
      </c>
      <c r="I21" s="230">
        <f>SUMIF(Rapport!$B:$B,Production!$B21,Rapport!M:M)</f>
        <v>0</v>
      </c>
      <c r="J21" s="230">
        <f>SUMIF(Rapport!$B:$B,Production!$B21,Rapport!N:N)</f>
        <v>0</v>
      </c>
      <c r="K21" s="230">
        <f t="shared" si="0"/>
        <v>69.75</v>
      </c>
      <c r="L21" s="230">
        <f>SUMIF(Rapport!$B:$B,Production!$B21,Rapport!P:P)</f>
        <v>33.75</v>
      </c>
    </row>
    <row r="22" spans="2:12" x14ac:dyDescent="0.2">
      <c r="B22" s="231">
        <v>17</v>
      </c>
      <c r="C22" s="230">
        <f>SUMIF(Rapport!B:B,Production!B22,Rapport!G:G)</f>
        <v>0</v>
      </c>
      <c r="D22" s="230">
        <f>SUMIF(Rapport!$B:$B,Production!$B22,Rapport!H:H)</f>
        <v>0</v>
      </c>
      <c r="E22" s="230">
        <f>SUMIF(Rapport!$B:$B,Production!$B22,Rapport!I:I)</f>
        <v>0</v>
      </c>
      <c r="F22" s="230">
        <f>SUMIF(Rapport!$B:$B,Production!$B22,Rapport!J:J)</f>
        <v>0</v>
      </c>
      <c r="G22" s="230">
        <f>SUMIF(Rapport!$B:$B,Production!$B22,Rapport!K:K)</f>
        <v>0</v>
      </c>
      <c r="H22" s="230">
        <f>SUMIF(Rapport!$B:$B,Production!$B22,Rapport!L:L)</f>
        <v>0</v>
      </c>
      <c r="I22" s="230">
        <f>SUMIF(Rapport!$B:$B,Production!$B22,Rapport!M:M)</f>
        <v>0</v>
      </c>
      <c r="J22" s="230">
        <f>SUMIF(Rapport!$B:$B,Production!$B22,Rapport!N:N)</f>
        <v>0</v>
      </c>
      <c r="K22" s="230">
        <f t="shared" si="0"/>
        <v>0</v>
      </c>
      <c r="L22" s="230">
        <f>SUMIF(Rapport!$B:$B,Production!$B22,Rapport!P:P)</f>
        <v>0</v>
      </c>
    </row>
    <row r="23" spans="2:12" x14ac:dyDescent="0.2">
      <c r="B23" s="231">
        <v>18</v>
      </c>
      <c r="C23" s="230">
        <f>SUMIF(Rapport!B:B,Production!B23,Rapport!G:G)</f>
        <v>0</v>
      </c>
      <c r="D23" s="230">
        <f>SUMIF(Rapport!$B:$B,Production!$B23,Rapport!H:H)</f>
        <v>0</v>
      </c>
      <c r="E23" s="230">
        <f>SUMIF(Rapport!$B:$B,Production!$B23,Rapport!I:I)</f>
        <v>0</v>
      </c>
      <c r="F23" s="230">
        <f>SUMIF(Rapport!$B:$B,Production!$B23,Rapport!J:J)</f>
        <v>0</v>
      </c>
      <c r="G23" s="230">
        <f>SUMIF(Rapport!$B:$B,Production!$B23,Rapport!K:K)</f>
        <v>0</v>
      </c>
      <c r="H23" s="230">
        <f>SUMIF(Rapport!$B:$B,Production!$B23,Rapport!L:L)</f>
        <v>0</v>
      </c>
      <c r="I23" s="230">
        <f>SUMIF(Rapport!$B:$B,Production!$B23,Rapport!M:M)</f>
        <v>0</v>
      </c>
      <c r="J23" s="230">
        <f>SUMIF(Rapport!$B:$B,Production!$B23,Rapport!N:N)</f>
        <v>0</v>
      </c>
      <c r="K23" s="230">
        <f t="shared" si="0"/>
        <v>0</v>
      </c>
      <c r="L23" s="230">
        <f>SUMIF(Rapport!$B:$B,Production!$B23,Rapport!P:P)</f>
        <v>0</v>
      </c>
    </row>
    <row r="24" spans="2:12" x14ac:dyDescent="0.2">
      <c r="B24" s="231">
        <v>19</v>
      </c>
      <c r="C24" s="230">
        <f>SUMIF(Rapport!B:B,Production!B24,Rapport!G:G)</f>
        <v>0</v>
      </c>
      <c r="D24" s="230">
        <f>SUMIF(Rapport!$B:$B,Production!$B24,Rapport!H:H)</f>
        <v>0</v>
      </c>
      <c r="E24" s="230">
        <f>SUMIF(Rapport!$B:$B,Production!$B24,Rapport!I:I)</f>
        <v>0</v>
      </c>
      <c r="F24" s="230">
        <f>SUMIF(Rapport!$B:$B,Production!$B24,Rapport!J:J)</f>
        <v>0</v>
      </c>
      <c r="G24" s="230">
        <f>SUMIF(Rapport!$B:$B,Production!$B24,Rapport!K:K)</f>
        <v>0</v>
      </c>
      <c r="H24" s="230">
        <f>SUMIF(Rapport!$B:$B,Production!$B24,Rapport!L:L)</f>
        <v>0</v>
      </c>
      <c r="I24" s="230">
        <f>SUMIF(Rapport!$B:$B,Production!$B24,Rapport!M:M)</f>
        <v>0</v>
      </c>
      <c r="J24" s="230">
        <f>SUMIF(Rapport!$B:$B,Production!$B24,Rapport!N:N)</f>
        <v>0</v>
      </c>
      <c r="K24" s="230">
        <f t="shared" si="0"/>
        <v>0</v>
      </c>
      <c r="L24" s="230">
        <f>SUMIF(Rapport!$B:$B,Production!$B24,Rapport!P:P)</f>
        <v>0</v>
      </c>
    </row>
    <row r="25" spans="2:12" x14ac:dyDescent="0.2">
      <c r="B25" s="231">
        <v>20</v>
      </c>
      <c r="C25" s="230">
        <f>SUMIF(Rapport!B:B,Production!B25,Rapport!G:G)</f>
        <v>0</v>
      </c>
      <c r="D25" s="230">
        <f>SUMIF(Rapport!$B:$B,Production!$B25,Rapport!H:H)</f>
        <v>0</v>
      </c>
      <c r="E25" s="230">
        <f>SUMIF(Rapport!$B:$B,Production!$B25,Rapport!I:I)</f>
        <v>0</v>
      </c>
      <c r="F25" s="230">
        <f>SUMIF(Rapport!$B:$B,Production!$B25,Rapport!J:J)</f>
        <v>0</v>
      </c>
      <c r="G25" s="230">
        <f>SUMIF(Rapport!$B:$B,Production!$B25,Rapport!K:K)</f>
        <v>0</v>
      </c>
      <c r="H25" s="230">
        <f>SUMIF(Rapport!$B:$B,Production!$B25,Rapport!L:L)</f>
        <v>0</v>
      </c>
      <c r="I25" s="230">
        <f>SUMIF(Rapport!$B:$B,Production!$B25,Rapport!M:M)</f>
        <v>0</v>
      </c>
      <c r="J25" s="230">
        <f>SUMIF(Rapport!$B:$B,Production!$B25,Rapport!N:N)</f>
        <v>0</v>
      </c>
      <c r="K25" s="230">
        <f t="shared" si="0"/>
        <v>0</v>
      </c>
      <c r="L25" s="230">
        <f>SUMIF(Rapport!$B:$B,Production!$B25,Rapport!P:P)</f>
        <v>0</v>
      </c>
    </row>
    <row r="26" spans="2:12" x14ac:dyDescent="0.2">
      <c r="B26" s="231">
        <v>21</v>
      </c>
      <c r="C26" s="230">
        <f>SUMIF(Rapport!B:B,Production!B26,Rapport!G:G)</f>
        <v>0</v>
      </c>
      <c r="D26" s="230">
        <f>SUMIF(Rapport!$B:$B,Production!$B26,Rapport!H:H)</f>
        <v>0</v>
      </c>
      <c r="E26" s="230">
        <f>SUMIF(Rapport!$B:$B,Production!$B26,Rapport!I:I)</f>
        <v>0</v>
      </c>
      <c r="F26" s="230">
        <f>SUMIF(Rapport!$B:$B,Production!$B26,Rapport!J:J)</f>
        <v>0</v>
      </c>
      <c r="G26" s="230">
        <f>SUMIF(Rapport!$B:$B,Production!$B26,Rapport!K:K)</f>
        <v>0</v>
      </c>
      <c r="H26" s="230">
        <f>SUMIF(Rapport!$B:$B,Production!$B26,Rapport!L:L)</f>
        <v>0</v>
      </c>
      <c r="I26" s="230">
        <f>SUMIF(Rapport!$B:$B,Production!$B26,Rapport!M:M)</f>
        <v>0</v>
      </c>
      <c r="J26" s="230">
        <f>SUMIF(Rapport!$B:$B,Production!$B26,Rapport!N:N)</f>
        <v>0</v>
      </c>
      <c r="K26" s="230">
        <f t="shared" si="0"/>
        <v>0</v>
      </c>
      <c r="L26" s="230">
        <f>SUMIF(Rapport!$B:$B,Production!$B26,Rapport!P:P)</f>
        <v>0</v>
      </c>
    </row>
    <row r="27" spans="2:12" x14ac:dyDescent="0.2">
      <c r="B27" s="231">
        <v>22</v>
      </c>
      <c r="C27" s="230">
        <f>SUMIF(Rapport!B:B,Production!B27,Rapport!G:G)</f>
        <v>0</v>
      </c>
      <c r="D27" s="230">
        <f>SUMIF(Rapport!$B:$B,Production!$B27,Rapport!H:H)</f>
        <v>0</v>
      </c>
      <c r="E27" s="230">
        <f>SUMIF(Rapport!$B:$B,Production!$B27,Rapport!I:I)</f>
        <v>0</v>
      </c>
      <c r="F27" s="230">
        <f>SUMIF(Rapport!$B:$B,Production!$B27,Rapport!J:J)</f>
        <v>0</v>
      </c>
      <c r="G27" s="230">
        <f>SUMIF(Rapport!$B:$B,Production!$B27,Rapport!K:K)</f>
        <v>0</v>
      </c>
      <c r="H27" s="230">
        <f>SUMIF(Rapport!$B:$B,Production!$B27,Rapport!L:L)</f>
        <v>0</v>
      </c>
      <c r="I27" s="230">
        <f>SUMIF(Rapport!$B:$B,Production!$B27,Rapport!M:M)</f>
        <v>0</v>
      </c>
      <c r="J27" s="230">
        <f>SUMIF(Rapport!$B:$B,Production!$B27,Rapport!N:N)</f>
        <v>0</v>
      </c>
      <c r="K27" s="230">
        <f t="shared" si="0"/>
        <v>0</v>
      </c>
      <c r="L27" s="230">
        <f>SUMIF(Rapport!$B:$B,Production!$B27,Rapport!P:P)</f>
        <v>0</v>
      </c>
    </row>
    <row r="28" spans="2:12" x14ac:dyDescent="0.2">
      <c r="B28" s="231">
        <v>23</v>
      </c>
      <c r="C28" s="230">
        <f>SUMIF(Rapport!B:B,Production!B28,Rapport!G:G)</f>
        <v>0</v>
      </c>
      <c r="D28" s="230">
        <f>SUMIF(Rapport!$B:$B,Production!$B28,Rapport!H:H)</f>
        <v>0</v>
      </c>
      <c r="E28" s="230">
        <f>SUMIF(Rapport!$B:$B,Production!$B28,Rapport!I:I)</f>
        <v>0</v>
      </c>
      <c r="F28" s="230">
        <f>SUMIF(Rapport!$B:$B,Production!$B28,Rapport!J:J)</f>
        <v>0</v>
      </c>
      <c r="G28" s="230">
        <f>SUMIF(Rapport!$B:$B,Production!$B28,Rapport!K:K)</f>
        <v>0</v>
      </c>
      <c r="H28" s="230">
        <f>SUMIF(Rapport!$B:$B,Production!$B28,Rapport!L:L)</f>
        <v>0</v>
      </c>
      <c r="I28" s="230">
        <f>SUMIF(Rapport!$B:$B,Production!$B28,Rapport!M:M)</f>
        <v>0</v>
      </c>
      <c r="J28" s="230">
        <f>SUMIF(Rapport!$B:$B,Production!$B28,Rapport!N:N)</f>
        <v>0</v>
      </c>
      <c r="K28" s="230">
        <f t="shared" si="0"/>
        <v>0</v>
      </c>
      <c r="L28" s="230">
        <f>SUMIF(Rapport!$B:$B,Production!$B28,Rapport!P:P)</f>
        <v>0</v>
      </c>
    </row>
    <row r="29" spans="2:12" x14ac:dyDescent="0.2">
      <c r="B29" s="231">
        <v>24</v>
      </c>
      <c r="C29" s="230">
        <f>SUMIF(Rapport!B:B,Production!B29,Rapport!G:G)</f>
        <v>0</v>
      </c>
      <c r="D29" s="230">
        <f>SUMIF(Rapport!$B:$B,Production!$B29,Rapport!H:H)</f>
        <v>0</v>
      </c>
      <c r="E29" s="230">
        <f>SUMIF(Rapport!$B:$B,Production!$B29,Rapport!I:I)</f>
        <v>0</v>
      </c>
      <c r="F29" s="230">
        <f>SUMIF(Rapport!$B:$B,Production!$B29,Rapport!J:J)</f>
        <v>0</v>
      </c>
      <c r="G29" s="230">
        <f>SUMIF(Rapport!$B:$B,Production!$B29,Rapport!K:K)</f>
        <v>0</v>
      </c>
      <c r="H29" s="230">
        <f>SUMIF(Rapport!$B:$B,Production!$B29,Rapport!L:L)</f>
        <v>0</v>
      </c>
      <c r="I29" s="230">
        <f>SUMIF(Rapport!$B:$B,Production!$B29,Rapport!M:M)</f>
        <v>0</v>
      </c>
      <c r="J29" s="230">
        <f>SUMIF(Rapport!$B:$B,Production!$B29,Rapport!N:N)</f>
        <v>0</v>
      </c>
      <c r="K29" s="230">
        <f t="shared" si="0"/>
        <v>0</v>
      </c>
      <c r="L29" s="230">
        <f>SUMIF(Rapport!$B:$B,Production!$B29,Rapport!P:P)</f>
        <v>0</v>
      </c>
    </row>
    <row r="30" spans="2:12" x14ac:dyDescent="0.2">
      <c r="B30" s="231">
        <v>25</v>
      </c>
      <c r="C30" s="230">
        <f>SUMIF(Rapport!B:B,Production!B30,Rapport!G:G)</f>
        <v>0</v>
      </c>
      <c r="D30" s="230">
        <f>SUMIF(Rapport!$B:$B,Production!$B30,Rapport!H:H)</f>
        <v>0</v>
      </c>
      <c r="E30" s="230">
        <f>SUMIF(Rapport!$B:$B,Production!$B30,Rapport!I:I)</f>
        <v>0</v>
      </c>
      <c r="F30" s="230">
        <f>SUMIF(Rapport!$B:$B,Production!$B30,Rapport!J:J)</f>
        <v>0</v>
      </c>
      <c r="G30" s="230">
        <f>SUMIF(Rapport!$B:$B,Production!$B30,Rapport!K:K)</f>
        <v>0</v>
      </c>
      <c r="H30" s="230">
        <f>SUMIF(Rapport!$B:$B,Production!$B30,Rapport!L:L)</f>
        <v>0</v>
      </c>
      <c r="I30" s="230">
        <f>SUMIF(Rapport!$B:$B,Production!$B30,Rapport!M:M)</f>
        <v>0</v>
      </c>
      <c r="J30" s="230">
        <f>SUMIF(Rapport!$B:$B,Production!$B30,Rapport!N:N)</f>
        <v>0</v>
      </c>
      <c r="K30" s="230">
        <f t="shared" si="0"/>
        <v>0</v>
      </c>
      <c r="L30" s="230">
        <f>SUMIF(Rapport!$B:$B,Production!$B30,Rapport!P:P)</f>
        <v>0</v>
      </c>
    </row>
    <row r="31" spans="2:12" x14ac:dyDescent="0.2">
      <c r="B31" s="231">
        <v>26</v>
      </c>
      <c r="C31" s="230">
        <f>SUMIF(Rapport!B:B,Production!B31,Rapport!G:G)</f>
        <v>0</v>
      </c>
      <c r="D31" s="230">
        <f>SUMIF(Rapport!$B:$B,Production!$B31,Rapport!H:H)</f>
        <v>0</v>
      </c>
      <c r="E31" s="230">
        <f>SUMIF(Rapport!$B:$B,Production!$B31,Rapport!I:I)</f>
        <v>0</v>
      </c>
      <c r="F31" s="230">
        <f>SUMIF(Rapport!$B:$B,Production!$B31,Rapport!J:J)</f>
        <v>0</v>
      </c>
      <c r="G31" s="230">
        <f>SUMIF(Rapport!$B:$B,Production!$B31,Rapport!K:K)</f>
        <v>0</v>
      </c>
      <c r="H31" s="230">
        <f>SUMIF(Rapport!$B:$B,Production!$B31,Rapport!L:L)</f>
        <v>0</v>
      </c>
      <c r="I31" s="230">
        <f>SUMIF(Rapport!$B:$B,Production!$B31,Rapport!M:M)</f>
        <v>0</v>
      </c>
      <c r="J31" s="230">
        <f>SUMIF(Rapport!$B:$B,Production!$B31,Rapport!N:N)</f>
        <v>0</v>
      </c>
      <c r="K31" s="230">
        <f t="shared" si="0"/>
        <v>0</v>
      </c>
      <c r="L31" s="230">
        <f>SUMIF(Rapport!$B:$B,Production!$B31,Rapport!P:P)</f>
        <v>0</v>
      </c>
    </row>
    <row r="32" spans="2:12" x14ac:dyDescent="0.2">
      <c r="B32" s="231">
        <v>27</v>
      </c>
      <c r="C32" s="230">
        <f>SUMIF(Rapport!B:B,Production!B32,Rapport!G:G)</f>
        <v>0</v>
      </c>
      <c r="D32" s="230">
        <f>SUMIF(Rapport!$B:$B,Production!$B32,Rapport!H:H)</f>
        <v>0</v>
      </c>
      <c r="E32" s="230">
        <f>SUMIF(Rapport!$B:$B,Production!$B32,Rapport!I:I)</f>
        <v>0</v>
      </c>
      <c r="F32" s="230">
        <f>SUMIF(Rapport!$B:$B,Production!$B32,Rapport!J:J)</f>
        <v>0</v>
      </c>
      <c r="G32" s="230">
        <f>SUMIF(Rapport!$B:$B,Production!$B32,Rapport!K:K)</f>
        <v>0</v>
      </c>
      <c r="H32" s="230">
        <f>SUMIF(Rapport!$B:$B,Production!$B32,Rapport!L:L)</f>
        <v>0</v>
      </c>
      <c r="I32" s="230">
        <f>SUMIF(Rapport!$B:$B,Production!$B32,Rapport!M:M)</f>
        <v>0</v>
      </c>
      <c r="J32" s="230">
        <f>SUMIF(Rapport!$B:$B,Production!$B32,Rapport!N:N)</f>
        <v>0</v>
      </c>
      <c r="K32" s="230">
        <f t="shared" si="0"/>
        <v>0</v>
      </c>
      <c r="L32" s="230">
        <f>SUMIF(Rapport!$B:$B,Production!$B32,Rapport!P:P)</f>
        <v>0</v>
      </c>
    </row>
    <row r="33" spans="2:12" x14ac:dyDescent="0.2">
      <c r="B33" s="231">
        <v>28</v>
      </c>
      <c r="C33" s="230">
        <f>SUMIF(Rapport!B:B,Production!B33,Rapport!G:G)</f>
        <v>0</v>
      </c>
      <c r="D33" s="230">
        <f>SUMIF(Rapport!$B:$B,Production!$B33,Rapport!H:H)</f>
        <v>0</v>
      </c>
      <c r="E33" s="230">
        <f>SUMIF(Rapport!$B:$B,Production!$B33,Rapport!I:I)</f>
        <v>0</v>
      </c>
      <c r="F33" s="230">
        <f>SUMIF(Rapport!$B:$B,Production!$B33,Rapport!J:J)</f>
        <v>0</v>
      </c>
      <c r="G33" s="230">
        <f>SUMIF(Rapport!$B:$B,Production!$B33,Rapport!K:K)</f>
        <v>0</v>
      </c>
      <c r="H33" s="230">
        <f>SUMIF(Rapport!$B:$B,Production!$B33,Rapport!L:L)</f>
        <v>0</v>
      </c>
      <c r="I33" s="230">
        <f>SUMIF(Rapport!$B:$B,Production!$B33,Rapport!M:M)</f>
        <v>0</v>
      </c>
      <c r="J33" s="230">
        <f>SUMIF(Rapport!$B:$B,Production!$B33,Rapport!N:N)</f>
        <v>0</v>
      </c>
      <c r="K33" s="230">
        <f t="shared" si="0"/>
        <v>0</v>
      </c>
      <c r="L33" s="230">
        <f>SUMIF(Rapport!$B:$B,Production!$B33,Rapport!P:P)</f>
        <v>0</v>
      </c>
    </row>
    <row r="34" spans="2:12" x14ac:dyDescent="0.2">
      <c r="B34" s="231">
        <v>29</v>
      </c>
      <c r="C34" s="230">
        <f>SUMIF(Rapport!B:B,Production!B34,Rapport!G:G)</f>
        <v>0</v>
      </c>
      <c r="D34" s="230">
        <f>SUMIF(Rapport!$B:$B,Production!$B34,Rapport!H:H)</f>
        <v>0</v>
      </c>
      <c r="E34" s="230">
        <f>SUMIF(Rapport!$B:$B,Production!$B34,Rapport!I:I)</f>
        <v>0</v>
      </c>
      <c r="F34" s="230">
        <f>SUMIF(Rapport!$B:$B,Production!$B34,Rapport!J:J)</f>
        <v>0</v>
      </c>
      <c r="G34" s="230">
        <f>SUMIF(Rapport!$B:$B,Production!$B34,Rapport!K:K)</f>
        <v>0</v>
      </c>
      <c r="H34" s="230">
        <f>SUMIF(Rapport!$B:$B,Production!$B34,Rapport!L:L)</f>
        <v>0</v>
      </c>
      <c r="I34" s="230">
        <f>SUMIF(Rapport!$B:$B,Production!$B34,Rapport!M:M)</f>
        <v>0</v>
      </c>
      <c r="J34" s="230">
        <f>SUMIF(Rapport!$B:$B,Production!$B34,Rapport!N:N)</f>
        <v>0</v>
      </c>
      <c r="K34" s="230">
        <f t="shared" si="0"/>
        <v>0</v>
      </c>
      <c r="L34" s="230">
        <f>SUMIF(Rapport!$B:$B,Production!$B34,Rapport!P:P)</f>
        <v>0</v>
      </c>
    </row>
    <row r="35" spans="2:12" x14ac:dyDescent="0.2">
      <c r="B35" s="231">
        <v>30</v>
      </c>
      <c r="C35" s="230">
        <f>SUMIF(Rapport!B:B,Production!B35,Rapport!G:G)</f>
        <v>0</v>
      </c>
      <c r="D35" s="230">
        <f>SUMIF(Rapport!$B:$B,Production!$B35,Rapport!H:H)</f>
        <v>0</v>
      </c>
      <c r="E35" s="230">
        <f>SUMIF(Rapport!$B:$B,Production!$B35,Rapport!I:I)</f>
        <v>0</v>
      </c>
      <c r="F35" s="230">
        <f>SUMIF(Rapport!$B:$B,Production!$B35,Rapport!J:J)</f>
        <v>0</v>
      </c>
      <c r="G35" s="230">
        <f>SUMIF(Rapport!$B:$B,Production!$B35,Rapport!K:K)</f>
        <v>0</v>
      </c>
      <c r="H35" s="230">
        <f>SUMIF(Rapport!$B:$B,Production!$B35,Rapport!L:L)</f>
        <v>0</v>
      </c>
      <c r="I35" s="230">
        <f>SUMIF(Rapport!$B:$B,Production!$B35,Rapport!M:M)</f>
        <v>0</v>
      </c>
      <c r="J35" s="230">
        <f>SUMIF(Rapport!$B:$B,Production!$B35,Rapport!N:N)</f>
        <v>0</v>
      </c>
      <c r="K35" s="230">
        <f t="shared" si="0"/>
        <v>0</v>
      </c>
      <c r="L35" s="230">
        <f>SUMIF(Rapport!$B:$B,Production!$B35,Rapport!P:P)</f>
        <v>0</v>
      </c>
    </row>
    <row r="36" spans="2:12" x14ac:dyDescent="0.2">
      <c r="B36" s="231">
        <v>31</v>
      </c>
      <c r="C36" s="230">
        <f>SUMIF(Rapport!B:B,Production!B36,Rapport!G:G)</f>
        <v>0</v>
      </c>
      <c r="D36" s="230">
        <f>SUMIF(Rapport!$B:$B,Production!$B36,Rapport!H:H)</f>
        <v>0</v>
      </c>
      <c r="E36" s="230">
        <f>SUMIF(Rapport!$B:$B,Production!$B36,Rapport!I:I)</f>
        <v>0</v>
      </c>
      <c r="F36" s="230">
        <f>SUMIF(Rapport!$B:$B,Production!$B36,Rapport!J:J)</f>
        <v>0</v>
      </c>
      <c r="G36" s="230">
        <f>SUMIF(Rapport!$B:$B,Production!$B36,Rapport!K:K)</f>
        <v>0</v>
      </c>
      <c r="H36" s="230">
        <f>SUMIF(Rapport!$B:$B,Production!$B36,Rapport!L:L)</f>
        <v>0</v>
      </c>
      <c r="I36" s="230">
        <f>SUMIF(Rapport!$B:$B,Production!$B36,Rapport!M:M)</f>
        <v>0</v>
      </c>
      <c r="J36" s="230">
        <f>SUMIF(Rapport!$B:$B,Production!$B36,Rapport!N:N)</f>
        <v>0</v>
      </c>
      <c r="K36" s="230">
        <f t="shared" si="0"/>
        <v>0</v>
      </c>
      <c r="L36" s="230">
        <f>SUMIF(Rapport!$B:$B,Production!$B36,Rapport!P:P)</f>
        <v>0</v>
      </c>
    </row>
    <row r="37" spans="2:12" x14ac:dyDescent="0.2">
      <c r="B37" s="231">
        <v>32</v>
      </c>
      <c r="C37" s="230">
        <f>SUMIF(Rapport!B:B,Production!B37,Rapport!G:G)</f>
        <v>0</v>
      </c>
      <c r="D37" s="230">
        <f>SUMIF(Rapport!$B:$B,Production!$B37,Rapport!H:H)</f>
        <v>0</v>
      </c>
      <c r="E37" s="230">
        <f>SUMIF(Rapport!$B:$B,Production!$B37,Rapport!I:I)</f>
        <v>0</v>
      </c>
      <c r="F37" s="230">
        <f>SUMIF(Rapport!$B:$B,Production!$B37,Rapport!J:J)</f>
        <v>0</v>
      </c>
      <c r="G37" s="230">
        <f>SUMIF(Rapport!$B:$B,Production!$B37,Rapport!K:K)</f>
        <v>0</v>
      </c>
      <c r="H37" s="230">
        <f>SUMIF(Rapport!$B:$B,Production!$B37,Rapport!L:L)</f>
        <v>0</v>
      </c>
      <c r="I37" s="230">
        <f>SUMIF(Rapport!$B:$B,Production!$B37,Rapport!M:M)</f>
        <v>0</v>
      </c>
      <c r="J37" s="230">
        <f>SUMIF(Rapport!$B:$B,Production!$B37,Rapport!N:N)</f>
        <v>0</v>
      </c>
      <c r="K37" s="230">
        <f t="shared" si="0"/>
        <v>0</v>
      </c>
      <c r="L37" s="230">
        <f>SUMIF(Rapport!$B:$B,Production!$B37,Rapport!P:P)</f>
        <v>0</v>
      </c>
    </row>
    <row r="38" spans="2:12" x14ac:dyDescent="0.2">
      <c r="B38" s="231">
        <v>33</v>
      </c>
      <c r="C38" s="230">
        <f>SUMIF(Rapport!B:B,Production!B38,Rapport!G:G)</f>
        <v>0</v>
      </c>
      <c r="D38" s="230">
        <f>SUMIF(Rapport!$B:$B,Production!$B38,Rapport!H:H)</f>
        <v>0</v>
      </c>
      <c r="E38" s="230">
        <f>SUMIF(Rapport!$B:$B,Production!$B38,Rapport!I:I)</f>
        <v>0</v>
      </c>
      <c r="F38" s="230">
        <f>SUMIF(Rapport!$B:$B,Production!$B38,Rapport!J:J)</f>
        <v>0</v>
      </c>
      <c r="G38" s="230">
        <f>SUMIF(Rapport!$B:$B,Production!$B38,Rapport!K:K)</f>
        <v>0</v>
      </c>
      <c r="H38" s="230">
        <f>SUMIF(Rapport!$B:$B,Production!$B38,Rapport!L:L)</f>
        <v>0</v>
      </c>
      <c r="I38" s="230">
        <f>SUMIF(Rapport!$B:$B,Production!$B38,Rapport!M:M)</f>
        <v>0</v>
      </c>
      <c r="J38" s="230">
        <f>SUMIF(Rapport!$B:$B,Production!$B38,Rapport!N:N)</f>
        <v>0</v>
      </c>
      <c r="K38" s="230">
        <f t="shared" si="0"/>
        <v>0</v>
      </c>
      <c r="L38" s="230">
        <f>SUMIF(Rapport!$B:$B,Production!$B38,Rapport!P:P)</f>
        <v>0</v>
      </c>
    </row>
    <row r="39" spans="2:12" x14ac:dyDescent="0.2">
      <c r="B39" s="231">
        <v>34</v>
      </c>
      <c r="C39" s="230">
        <f>SUMIF(Rapport!B:B,Production!B39,Rapport!G:G)</f>
        <v>0</v>
      </c>
      <c r="D39" s="230">
        <f>SUMIF(Rapport!$B:$B,Production!$B39,Rapport!H:H)</f>
        <v>0</v>
      </c>
      <c r="E39" s="230">
        <f>SUMIF(Rapport!$B:$B,Production!$B39,Rapport!I:I)</f>
        <v>0</v>
      </c>
      <c r="F39" s="230">
        <f>SUMIF(Rapport!$B:$B,Production!$B39,Rapport!J:J)</f>
        <v>0</v>
      </c>
      <c r="G39" s="230">
        <f>SUMIF(Rapport!$B:$B,Production!$B39,Rapport!K:K)</f>
        <v>0</v>
      </c>
      <c r="H39" s="230">
        <f>SUMIF(Rapport!$B:$B,Production!$B39,Rapport!L:L)</f>
        <v>0</v>
      </c>
      <c r="I39" s="230">
        <f>SUMIF(Rapport!$B:$B,Production!$B39,Rapport!M:M)</f>
        <v>0</v>
      </c>
      <c r="J39" s="230">
        <f>SUMIF(Rapport!$B:$B,Production!$B39,Rapport!N:N)</f>
        <v>0</v>
      </c>
      <c r="K39" s="230">
        <f t="shared" ref="K39:K57" si="1">SUM(C39:I39)</f>
        <v>0</v>
      </c>
      <c r="L39" s="230">
        <f>SUMIF(Rapport!$B:$B,Production!$B39,Rapport!P:P)</f>
        <v>0</v>
      </c>
    </row>
    <row r="40" spans="2:12" x14ac:dyDescent="0.2">
      <c r="B40" s="231">
        <v>35</v>
      </c>
      <c r="C40" s="230">
        <f>SUMIF(Rapport!B:B,Production!B40,Rapport!G:G)</f>
        <v>0</v>
      </c>
      <c r="D40" s="230">
        <f>SUMIF(Rapport!$B:$B,Production!$B40,Rapport!H:H)</f>
        <v>0</v>
      </c>
      <c r="E40" s="230">
        <f>SUMIF(Rapport!$B:$B,Production!$B40,Rapport!I:I)</f>
        <v>0</v>
      </c>
      <c r="F40" s="230">
        <f>SUMIF(Rapport!$B:$B,Production!$B40,Rapport!J:J)</f>
        <v>0</v>
      </c>
      <c r="G40" s="230">
        <f>SUMIF(Rapport!$B:$B,Production!$B40,Rapport!K:K)</f>
        <v>0</v>
      </c>
      <c r="H40" s="230">
        <f>SUMIF(Rapport!$B:$B,Production!$B40,Rapport!L:L)</f>
        <v>0</v>
      </c>
      <c r="I40" s="230">
        <f>SUMIF(Rapport!$B:$B,Production!$B40,Rapport!M:M)</f>
        <v>0</v>
      </c>
      <c r="J40" s="230">
        <f>SUMIF(Rapport!$B:$B,Production!$B40,Rapport!N:N)</f>
        <v>0</v>
      </c>
      <c r="K40" s="230">
        <f t="shared" si="1"/>
        <v>0</v>
      </c>
      <c r="L40" s="230">
        <f>SUMIF(Rapport!$B:$B,Production!$B40,Rapport!P:P)</f>
        <v>0</v>
      </c>
    </row>
    <row r="41" spans="2:12" x14ac:dyDescent="0.2">
      <c r="B41" s="231">
        <v>36</v>
      </c>
      <c r="C41" s="230">
        <f>SUMIF(Rapport!B:B,Production!B41,Rapport!G:G)</f>
        <v>0</v>
      </c>
      <c r="D41" s="230">
        <f>SUMIF(Rapport!$B:$B,Production!$B41,Rapport!H:H)</f>
        <v>0</v>
      </c>
      <c r="E41" s="230">
        <f>SUMIF(Rapport!$B:$B,Production!$B41,Rapport!I:I)</f>
        <v>0</v>
      </c>
      <c r="F41" s="230">
        <f>SUMIF(Rapport!$B:$B,Production!$B41,Rapport!J:J)</f>
        <v>0</v>
      </c>
      <c r="G41" s="230">
        <f>SUMIF(Rapport!$B:$B,Production!$B41,Rapport!K:K)</f>
        <v>0</v>
      </c>
      <c r="H41" s="230">
        <f>SUMIF(Rapport!$B:$B,Production!$B41,Rapport!L:L)</f>
        <v>0</v>
      </c>
      <c r="I41" s="230">
        <f>SUMIF(Rapport!$B:$B,Production!$B41,Rapport!M:M)</f>
        <v>0</v>
      </c>
      <c r="J41" s="230">
        <f>SUMIF(Rapport!$B:$B,Production!$B41,Rapport!N:N)</f>
        <v>0</v>
      </c>
      <c r="K41" s="230">
        <f t="shared" si="1"/>
        <v>0</v>
      </c>
      <c r="L41" s="230">
        <f>SUMIF(Rapport!$B:$B,Production!$B41,Rapport!P:P)</f>
        <v>0</v>
      </c>
    </row>
    <row r="42" spans="2:12" x14ac:dyDescent="0.2">
      <c r="B42" s="231">
        <v>37</v>
      </c>
      <c r="C42" s="230">
        <f>SUMIF(Rapport!B:B,Production!B42,Rapport!G:G)</f>
        <v>0</v>
      </c>
      <c r="D42" s="230">
        <f>SUMIF(Rapport!$B:$B,Production!$B42,Rapport!H:H)</f>
        <v>0</v>
      </c>
      <c r="E42" s="230">
        <f>SUMIF(Rapport!$B:$B,Production!$B42,Rapport!I:I)</f>
        <v>0</v>
      </c>
      <c r="F42" s="230">
        <f>SUMIF(Rapport!$B:$B,Production!$B42,Rapport!J:J)</f>
        <v>0</v>
      </c>
      <c r="G42" s="230">
        <f>SUMIF(Rapport!$B:$B,Production!$B42,Rapport!K:K)</f>
        <v>0</v>
      </c>
      <c r="H42" s="230">
        <f>SUMIF(Rapport!$B:$B,Production!$B42,Rapport!L:L)</f>
        <v>0</v>
      </c>
      <c r="I42" s="230">
        <f>SUMIF(Rapport!$B:$B,Production!$B42,Rapport!M:M)</f>
        <v>0</v>
      </c>
      <c r="J42" s="230">
        <f>SUMIF(Rapport!$B:$B,Production!$B42,Rapport!N:N)</f>
        <v>0</v>
      </c>
      <c r="K42" s="230">
        <f t="shared" si="1"/>
        <v>0</v>
      </c>
      <c r="L42" s="230">
        <f>SUMIF(Rapport!$B:$B,Production!$B42,Rapport!P:P)</f>
        <v>0</v>
      </c>
    </row>
    <row r="43" spans="2:12" x14ac:dyDescent="0.2">
      <c r="B43" s="231">
        <v>38</v>
      </c>
      <c r="C43" s="230">
        <f>SUMIF(Rapport!B:B,Production!B43,Rapport!G:G)</f>
        <v>0</v>
      </c>
      <c r="D43" s="230">
        <f>SUMIF(Rapport!$B:$B,Production!$B43,Rapport!H:H)</f>
        <v>0</v>
      </c>
      <c r="E43" s="230">
        <f>SUMIF(Rapport!$B:$B,Production!$B43,Rapport!I:I)</f>
        <v>0</v>
      </c>
      <c r="F43" s="230">
        <f>SUMIF(Rapport!$B:$B,Production!$B43,Rapport!J:J)</f>
        <v>0</v>
      </c>
      <c r="G43" s="230">
        <f>SUMIF(Rapport!$B:$B,Production!$B43,Rapport!K:K)</f>
        <v>0</v>
      </c>
      <c r="H43" s="230">
        <f>SUMIF(Rapport!$B:$B,Production!$B43,Rapport!L:L)</f>
        <v>0</v>
      </c>
      <c r="I43" s="230">
        <f>SUMIF(Rapport!$B:$B,Production!$B43,Rapport!M:M)</f>
        <v>0</v>
      </c>
      <c r="J43" s="230">
        <f>SUMIF(Rapport!$B:$B,Production!$B43,Rapport!N:N)</f>
        <v>0</v>
      </c>
      <c r="K43" s="230">
        <f t="shared" si="1"/>
        <v>0</v>
      </c>
      <c r="L43" s="230">
        <f>SUMIF(Rapport!$B:$B,Production!$B43,Rapport!P:P)</f>
        <v>0</v>
      </c>
    </row>
    <row r="44" spans="2:12" x14ac:dyDescent="0.2">
      <c r="B44" s="231">
        <v>39</v>
      </c>
      <c r="C44" s="230">
        <f>SUMIF(Rapport!B:B,Production!B44,Rapport!G:G)</f>
        <v>0</v>
      </c>
      <c r="D44" s="230">
        <f>SUMIF(Rapport!$B:$B,Production!$B44,Rapport!H:H)</f>
        <v>0</v>
      </c>
      <c r="E44" s="230">
        <f>SUMIF(Rapport!$B:$B,Production!$B44,Rapport!I:I)</f>
        <v>0</v>
      </c>
      <c r="F44" s="230">
        <f>SUMIF(Rapport!$B:$B,Production!$B44,Rapport!J:J)</f>
        <v>0</v>
      </c>
      <c r="G44" s="230">
        <f>SUMIF(Rapport!$B:$B,Production!$B44,Rapport!K:K)</f>
        <v>0</v>
      </c>
      <c r="H44" s="230">
        <f>SUMIF(Rapport!$B:$B,Production!$B44,Rapport!L:L)</f>
        <v>0</v>
      </c>
      <c r="I44" s="230">
        <f>SUMIF(Rapport!$B:$B,Production!$B44,Rapport!M:M)</f>
        <v>0</v>
      </c>
      <c r="J44" s="230">
        <f>SUMIF(Rapport!$B:$B,Production!$B44,Rapport!N:N)</f>
        <v>0</v>
      </c>
      <c r="K44" s="230">
        <f t="shared" si="1"/>
        <v>0</v>
      </c>
      <c r="L44" s="230">
        <f>SUMIF(Rapport!$B:$B,Production!$B44,Rapport!P:P)</f>
        <v>0</v>
      </c>
    </row>
    <row r="45" spans="2:12" x14ac:dyDescent="0.2">
      <c r="B45" s="231">
        <v>40</v>
      </c>
      <c r="C45" s="230">
        <f>SUMIF(Rapport!B:B,Production!B45,Rapport!G:G)</f>
        <v>0</v>
      </c>
      <c r="D45" s="230">
        <f>SUMIF(Rapport!$B:$B,Production!$B45,Rapport!H:H)</f>
        <v>0</v>
      </c>
      <c r="E45" s="230">
        <f>SUMIF(Rapport!$B:$B,Production!$B45,Rapport!I:I)</f>
        <v>0</v>
      </c>
      <c r="F45" s="230">
        <f>SUMIF(Rapport!$B:$B,Production!$B45,Rapport!J:J)</f>
        <v>0</v>
      </c>
      <c r="G45" s="230">
        <f>SUMIF(Rapport!$B:$B,Production!$B45,Rapport!K:K)</f>
        <v>0</v>
      </c>
      <c r="H45" s="230">
        <f>SUMIF(Rapport!$B:$B,Production!$B45,Rapport!L:L)</f>
        <v>0</v>
      </c>
      <c r="I45" s="230">
        <f>SUMIF(Rapport!$B:$B,Production!$B45,Rapport!M:M)</f>
        <v>0</v>
      </c>
      <c r="J45" s="230">
        <f>SUMIF(Rapport!$B:$B,Production!$B45,Rapport!N:N)</f>
        <v>0</v>
      </c>
      <c r="K45" s="230">
        <f t="shared" si="1"/>
        <v>0</v>
      </c>
      <c r="L45" s="230">
        <f>SUMIF(Rapport!$B:$B,Production!$B45,Rapport!P:P)</f>
        <v>0</v>
      </c>
    </row>
    <row r="46" spans="2:12" x14ac:dyDescent="0.2">
      <c r="B46" s="231">
        <v>41</v>
      </c>
      <c r="C46" s="230">
        <f>SUMIF(Rapport!B:B,Production!B46,Rapport!G:G)</f>
        <v>0</v>
      </c>
      <c r="D46" s="230">
        <f>SUMIF(Rapport!$B:$B,Production!$B46,Rapport!H:H)</f>
        <v>0</v>
      </c>
      <c r="E46" s="230">
        <f>SUMIF(Rapport!$B:$B,Production!$B46,Rapport!I:I)</f>
        <v>0</v>
      </c>
      <c r="F46" s="230">
        <f>SUMIF(Rapport!$B:$B,Production!$B46,Rapport!J:J)</f>
        <v>0</v>
      </c>
      <c r="G46" s="230">
        <f>SUMIF(Rapport!$B:$B,Production!$B46,Rapport!K:K)</f>
        <v>0</v>
      </c>
      <c r="H46" s="230">
        <f>SUMIF(Rapport!$B:$B,Production!$B46,Rapport!L:L)</f>
        <v>0</v>
      </c>
      <c r="I46" s="230">
        <f>SUMIF(Rapport!$B:$B,Production!$B46,Rapport!M:M)</f>
        <v>0</v>
      </c>
      <c r="J46" s="230">
        <f>SUMIF(Rapport!$B:$B,Production!$B46,Rapport!N:N)</f>
        <v>0</v>
      </c>
      <c r="K46" s="230">
        <f t="shared" si="1"/>
        <v>0</v>
      </c>
      <c r="L46" s="230">
        <f>SUMIF(Rapport!$B:$B,Production!$B46,Rapport!P:P)</f>
        <v>0</v>
      </c>
    </row>
    <row r="47" spans="2:12" x14ac:dyDescent="0.2">
      <c r="B47" s="231">
        <v>42</v>
      </c>
      <c r="C47" s="230">
        <f>SUMIF(Rapport!B:B,Production!B47,Rapport!G:G)</f>
        <v>0</v>
      </c>
      <c r="D47" s="230">
        <f>SUMIF(Rapport!$B:$B,Production!$B47,Rapport!H:H)</f>
        <v>0</v>
      </c>
      <c r="E47" s="230">
        <f>SUMIF(Rapport!$B:$B,Production!$B47,Rapport!I:I)</f>
        <v>0</v>
      </c>
      <c r="F47" s="230">
        <f>SUMIF(Rapport!$B:$B,Production!$B47,Rapport!J:J)</f>
        <v>0</v>
      </c>
      <c r="G47" s="230">
        <f>SUMIF(Rapport!$B:$B,Production!$B47,Rapport!K:K)</f>
        <v>0</v>
      </c>
      <c r="H47" s="230">
        <f>SUMIF(Rapport!$B:$B,Production!$B47,Rapport!L:L)</f>
        <v>0</v>
      </c>
      <c r="I47" s="230">
        <f>SUMIF(Rapport!$B:$B,Production!$B47,Rapport!M:M)</f>
        <v>0</v>
      </c>
      <c r="J47" s="230">
        <f>SUMIF(Rapport!$B:$B,Production!$B47,Rapport!N:N)</f>
        <v>0</v>
      </c>
      <c r="K47" s="230">
        <f t="shared" si="1"/>
        <v>0</v>
      </c>
      <c r="L47" s="230">
        <f>SUMIF(Rapport!$B:$B,Production!$B47,Rapport!P:P)</f>
        <v>0</v>
      </c>
    </row>
    <row r="48" spans="2:12" x14ac:dyDescent="0.2">
      <c r="B48" s="231">
        <v>43</v>
      </c>
      <c r="C48" s="230">
        <f>SUMIF(Rapport!B:B,Production!B48,Rapport!G:G)</f>
        <v>0</v>
      </c>
      <c r="D48" s="230">
        <f>SUMIF(Rapport!$B:$B,Production!$B48,Rapport!H:H)</f>
        <v>0</v>
      </c>
      <c r="E48" s="230">
        <f>SUMIF(Rapport!$B:$B,Production!$B48,Rapport!I:I)</f>
        <v>0</v>
      </c>
      <c r="F48" s="230">
        <f>SUMIF(Rapport!$B:$B,Production!$B48,Rapport!J:J)</f>
        <v>0</v>
      </c>
      <c r="G48" s="230">
        <f>SUMIF(Rapport!$B:$B,Production!$B48,Rapport!K:K)</f>
        <v>0</v>
      </c>
      <c r="H48" s="230">
        <f>SUMIF(Rapport!$B:$B,Production!$B48,Rapport!L:L)</f>
        <v>0</v>
      </c>
      <c r="I48" s="230">
        <f>SUMIF(Rapport!$B:$B,Production!$B48,Rapport!M:M)</f>
        <v>0</v>
      </c>
      <c r="J48" s="230">
        <f>SUMIF(Rapport!$B:$B,Production!$B48,Rapport!N:N)</f>
        <v>0</v>
      </c>
      <c r="K48" s="230">
        <f t="shared" si="1"/>
        <v>0</v>
      </c>
      <c r="L48" s="230">
        <f>SUMIF(Rapport!$B:$B,Production!$B48,Rapport!P:P)</f>
        <v>0</v>
      </c>
    </row>
    <row r="49" spans="2:12" x14ac:dyDescent="0.2">
      <c r="B49" s="231">
        <v>44</v>
      </c>
      <c r="C49" s="230">
        <f>SUMIF(Rapport!B:B,Production!B49,Rapport!G:G)</f>
        <v>0</v>
      </c>
      <c r="D49" s="230">
        <f>SUMIF(Rapport!$B:$B,Production!$B49,Rapport!H:H)</f>
        <v>0</v>
      </c>
      <c r="E49" s="230">
        <f>SUMIF(Rapport!$B:$B,Production!$B49,Rapport!I:I)</f>
        <v>0</v>
      </c>
      <c r="F49" s="230">
        <f>SUMIF(Rapport!$B:$B,Production!$B49,Rapport!J:J)</f>
        <v>0</v>
      </c>
      <c r="G49" s="230">
        <f>SUMIF(Rapport!$B:$B,Production!$B49,Rapport!K:K)</f>
        <v>0</v>
      </c>
      <c r="H49" s="230">
        <f>SUMIF(Rapport!$B:$B,Production!$B49,Rapport!L:L)</f>
        <v>0</v>
      </c>
      <c r="I49" s="230">
        <f>SUMIF(Rapport!$B:$B,Production!$B49,Rapport!M:M)</f>
        <v>0</v>
      </c>
      <c r="J49" s="230">
        <f>SUMIF(Rapport!$B:$B,Production!$B49,Rapport!N:N)</f>
        <v>0</v>
      </c>
      <c r="K49" s="230">
        <f t="shared" si="1"/>
        <v>0</v>
      </c>
      <c r="L49" s="230">
        <f>SUMIF(Rapport!$B:$B,Production!$B49,Rapport!P:P)</f>
        <v>0</v>
      </c>
    </row>
    <row r="50" spans="2:12" x14ac:dyDescent="0.2">
      <c r="B50" s="231">
        <v>45</v>
      </c>
      <c r="C50" s="230">
        <f>SUMIF(Rapport!B:B,Production!B50,Rapport!G:G)</f>
        <v>0</v>
      </c>
      <c r="D50" s="230">
        <f>SUMIF(Rapport!$B:$B,Production!$B50,Rapport!H:H)</f>
        <v>0</v>
      </c>
      <c r="E50" s="230">
        <f>SUMIF(Rapport!$B:$B,Production!$B50,Rapport!I:I)</f>
        <v>0</v>
      </c>
      <c r="F50" s="230">
        <f>SUMIF(Rapport!$B:$B,Production!$B50,Rapport!J:J)</f>
        <v>0</v>
      </c>
      <c r="G50" s="230">
        <f>SUMIF(Rapport!$B:$B,Production!$B50,Rapport!K:K)</f>
        <v>0</v>
      </c>
      <c r="H50" s="230">
        <f>SUMIF(Rapport!$B:$B,Production!$B50,Rapport!L:L)</f>
        <v>0</v>
      </c>
      <c r="I50" s="230">
        <f>SUMIF(Rapport!$B:$B,Production!$B50,Rapport!M:M)</f>
        <v>0</v>
      </c>
      <c r="J50" s="230">
        <f>SUMIF(Rapport!$B:$B,Production!$B50,Rapport!N:N)</f>
        <v>0</v>
      </c>
      <c r="K50" s="230">
        <f t="shared" si="1"/>
        <v>0</v>
      </c>
      <c r="L50" s="230">
        <f>SUMIF(Rapport!$B:$B,Production!$B50,Rapport!P:P)</f>
        <v>0</v>
      </c>
    </row>
    <row r="51" spans="2:12" x14ac:dyDescent="0.2">
      <c r="B51" s="231">
        <v>46</v>
      </c>
      <c r="C51" s="230">
        <f>SUMIF(Rapport!B:B,Production!B51,Rapport!G:G)</f>
        <v>0</v>
      </c>
      <c r="D51" s="230">
        <f>SUMIF(Rapport!$B:$B,Production!$B51,Rapport!H:H)</f>
        <v>0</v>
      </c>
      <c r="E51" s="230">
        <f>SUMIF(Rapport!$B:$B,Production!$B51,Rapport!I:I)</f>
        <v>0</v>
      </c>
      <c r="F51" s="230">
        <f>SUMIF(Rapport!$B:$B,Production!$B51,Rapport!J:J)</f>
        <v>0</v>
      </c>
      <c r="G51" s="230">
        <f>SUMIF(Rapport!$B:$B,Production!$B51,Rapport!K:K)</f>
        <v>0</v>
      </c>
      <c r="H51" s="230">
        <f>SUMIF(Rapport!$B:$B,Production!$B51,Rapport!L:L)</f>
        <v>0</v>
      </c>
      <c r="I51" s="230">
        <f>SUMIF(Rapport!$B:$B,Production!$B51,Rapport!M:M)</f>
        <v>0</v>
      </c>
      <c r="J51" s="230">
        <f>SUMIF(Rapport!$B:$B,Production!$B51,Rapport!N:N)</f>
        <v>0</v>
      </c>
      <c r="K51" s="230">
        <f t="shared" si="1"/>
        <v>0</v>
      </c>
      <c r="L51" s="230">
        <f>SUMIF(Rapport!$B:$B,Production!$B51,Rapport!P:P)</f>
        <v>0</v>
      </c>
    </row>
    <row r="52" spans="2:12" x14ac:dyDescent="0.2">
      <c r="B52" s="231">
        <v>47</v>
      </c>
      <c r="C52" s="230">
        <f>SUMIF(Rapport!B:B,Production!B52,Rapport!G:G)</f>
        <v>0</v>
      </c>
      <c r="D52" s="230">
        <f>SUMIF(Rapport!$B:$B,Production!$B52,Rapport!H:H)</f>
        <v>0</v>
      </c>
      <c r="E52" s="230">
        <f>SUMIF(Rapport!$B:$B,Production!$B52,Rapport!I:I)</f>
        <v>0</v>
      </c>
      <c r="F52" s="230">
        <f>SUMIF(Rapport!$B:$B,Production!$B52,Rapport!J:J)</f>
        <v>0</v>
      </c>
      <c r="G52" s="230">
        <f>SUMIF(Rapport!$B:$B,Production!$B52,Rapport!K:K)</f>
        <v>0</v>
      </c>
      <c r="H52" s="230">
        <f>SUMIF(Rapport!$B:$B,Production!$B52,Rapport!L:L)</f>
        <v>0</v>
      </c>
      <c r="I52" s="230">
        <f>SUMIF(Rapport!$B:$B,Production!$B52,Rapport!M:M)</f>
        <v>0</v>
      </c>
      <c r="J52" s="230">
        <f>SUMIF(Rapport!$B:$B,Production!$B52,Rapport!N:N)</f>
        <v>0</v>
      </c>
      <c r="K52" s="230">
        <f t="shared" si="1"/>
        <v>0</v>
      </c>
      <c r="L52" s="230">
        <f>SUMIF(Rapport!$B:$B,Production!$B52,Rapport!P:P)</f>
        <v>0</v>
      </c>
    </row>
    <row r="53" spans="2:12" x14ac:dyDescent="0.2">
      <c r="B53" s="231">
        <v>48</v>
      </c>
      <c r="C53" s="230">
        <f>SUMIF(Rapport!B:B,Production!B53,Rapport!G:G)</f>
        <v>0</v>
      </c>
      <c r="D53" s="230">
        <f>SUMIF(Rapport!$B:$B,Production!$B53,Rapport!H:H)</f>
        <v>0</v>
      </c>
      <c r="E53" s="230">
        <f>SUMIF(Rapport!$B:$B,Production!$B53,Rapport!I:I)</f>
        <v>0</v>
      </c>
      <c r="F53" s="230">
        <f>SUMIF(Rapport!$B:$B,Production!$B53,Rapport!J:J)</f>
        <v>0</v>
      </c>
      <c r="G53" s="230">
        <f>SUMIF(Rapport!$B:$B,Production!$B53,Rapport!K:K)</f>
        <v>0</v>
      </c>
      <c r="H53" s="230">
        <f>SUMIF(Rapport!$B:$B,Production!$B53,Rapport!L:L)</f>
        <v>0</v>
      </c>
      <c r="I53" s="230">
        <f>SUMIF(Rapport!$B:$B,Production!$B53,Rapport!M:M)</f>
        <v>0</v>
      </c>
      <c r="J53" s="230">
        <f>SUMIF(Rapport!$B:$B,Production!$B53,Rapport!N:N)</f>
        <v>0</v>
      </c>
      <c r="K53" s="230">
        <f t="shared" si="1"/>
        <v>0</v>
      </c>
      <c r="L53" s="230">
        <f>SUMIF(Rapport!$B:$B,Production!$B53,Rapport!P:P)</f>
        <v>0</v>
      </c>
    </row>
    <row r="54" spans="2:12" x14ac:dyDescent="0.2">
      <c r="B54" s="231">
        <v>49</v>
      </c>
      <c r="C54" s="230">
        <f>SUMIF(Rapport!B:B,Production!B54,Rapport!G:G)</f>
        <v>0</v>
      </c>
      <c r="D54" s="230">
        <f>SUMIF(Rapport!$B:$B,Production!$B54,Rapport!H:H)</f>
        <v>0</v>
      </c>
      <c r="E54" s="230">
        <f>SUMIF(Rapport!$B:$B,Production!$B54,Rapport!I:I)</f>
        <v>0</v>
      </c>
      <c r="F54" s="230">
        <f>SUMIF(Rapport!$B:$B,Production!$B54,Rapport!J:J)</f>
        <v>0</v>
      </c>
      <c r="G54" s="230">
        <f>SUMIF(Rapport!$B:$B,Production!$B54,Rapport!K:K)</f>
        <v>0</v>
      </c>
      <c r="H54" s="230">
        <f>SUMIF(Rapport!$B:$B,Production!$B54,Rapport!L:L)</f>
        <v>0</v>
      </c>
      <c r="I54" s="230">
        <f>SUMIF(Rapport!$B:$B,Production!$B54,Rapport!M:M)</f>
        <v>0</v>
      </c>
      <c r="J54" s="230">
        <f>SUMIF(Rapport!$B:$B,Production!$B54,Rapport!N:N)</f>
        <v>0</v>
      </c>
      <c r="K54" s="230">
        <f t="shared" si="1"/>
        <v>0</v>
      </c>
      <c r="L54" s="230">
        <f>SUMIF(Rapport!$B:$B,Production!$B54,Rapport!P:P)</f>
        <v>0</v>
      </c>
    </row>
    <row r="55" spans="2:12" x14ac:dyDescent="0.2">
      <c r="B55" s="231">
        <v>50</v>
      </c>
      <c r="C55" s="230">
        <f>SUMIF(Rapport!B:B,Production!B55,Rapport!G:G)</f>
        <v>0</v>
      </c>
      <c r="D55" s="230">
        <f>SUMIF(Rapport!$B:$B,Production!$B55,Rapport!H:H)</f>
        <v>0</v>
      </c>
      <c r="E55" s="230">
        <f>SUMIF(Rapport!$B:$B,Production!$B55,Rapport!I:I)</f>
        <v>0</v>
      </c>
      <c r="F55" s="230">
        <f>SUMIF(Rapport!$B:$B,Production!$B55,Rapport!J:J)</f>
        <v>0</v>
      </c>
      <c r="G55" s="230">
        <f>SUMIF(Rapport!$B:$B,Production!$B55,Rapport!K:K)</f>
        <v>0</v>
      </c>
      <c r="H55" s="230">
        <f>SUMIF(Rapport!$B:$B,Production!$B55,Rapport!L:L)</f>
        <v>0</v>
      </c>
      <c r="I55" s="230">
        <f>SUMIF(Rapport!$B:$B,Production!$B55,Rapport!M:M)</f>
        <v>0</v>
      </c>
      <c r="J55" s="230">
        <f>SUMIF(Rapport!$B:$B,Production!$B55,Rapport!N:N)</f>
        <v>0</v>
      </c>
      <c r="K55" s="230">
        <f t="shared" si="1"/>
        <v>0</v>
      </c>
      <c r="L55" s="230">
        <f>SUMIF(Rapport!$B:$B,Production!$B55,Rapport!P:P)</f>
        <v>0</v>
      </c>
    </row>
    <row r="56" spans="2:12" x14ac:dyDescent="0.2">
      <c r="B56" s="231">
        <v>51</v>
      </c>
      <c r="C56" s="230">
        <f>SUMIF(Rapport!B:B,Production!B56,Rapport!G:G)</f>
        <v>0</v>
      </c>
      <c r="D56" s="230">
        <f>SUMIF(Rapport!$B:$B,Production!$B56,Rapport!H:H)</f>
        <v>0</v>
      </c>
      <c r="E56" s="230">
        <f>SUMIF(Rapport!$B:$B,Production!$B56,Rapport!I:I)</f>
        <v>0</v>
      </c>
      <c r="F56" s="230">
        <f>SUMIF(Rapport!$B:$B,Production!$B56,Rapport!J:J)</f>
        <v>0</v>
      </c>
      <c r="G56" s="230">
        <f>SUMIF(Rapport!$B:$B,Production!$B56,Rapport!K:K)</f>
        <v>0</v>
      </c>
      <c r="H56" s="230">
        <f>SUMIF(Rapport!$B:$B,Production!$B56,Rapport!L:L)</f>
        <v>0</v>
      </c>
      <c r="I56" s="230">
        <f>SUMIF(Rapport!$B:$B,Production!$B56,Rapport!M:M)</f>
        <v>0</v>
      </c>
      <c r="J56" s="230">
        <f>SUMIF(Rapport!$B:$B,Production!$B56,Rapport!N:N)</f>
        <v>0</v>
      </c>
      <c r="K56" s="230">
        <f t="shared" si="1"/>
        <v>0</v>
      </c>
      <c r="L56" s="230">
        <f>SUMIF(Rapport!$B:$B,Production!$B56,Rapport!P:P)</f>
        <v>0</v>
      </c>
    </row>
    <row r="57" spans="2:12" x14ac:dyDescent="0.2">
      <c r="B57" s="231">
        <v>52</v>
      </c>
      <c r="C57" s="230">
        <f>SUMIF(Rapport!B:B,Production!B57,Rapport!G:G)</f>
        <v>0</v>
      </c>
      <c r="D57" s="230">
        <f>SUMIF(Rapport!$B:$B,Production!$B57,Rapport!H:H)</f>
        <v>0</v>
      </c>
      <c r="E57" s="230">
        <f>SUMIF(Rapport!$B:$B,Production!$B57,Rapport!I:I)</f>
        <v>0</v>
      </c>
      <c r="F57" s="230">
        <f>SUMIF(Rapport!$B:$B,Production!$B57,Rapport!J:J)</f>
        <v>0</v>
      </c>
      <c r="G57" s="230">
        <f>SUMIF(Rapport!$B:$B,Production!$B57,Rapport!K:K)</f>
        <v>0</v>
      </c>
      <c r="H57" s="230">
        <f>SUMIF(Rapport!$B:$B,Production!$B57,Rapport!L:L)</f>
        <v>0</v>
      </c>
      <c r="I57" s="230">
        <f>SUMIF(Rapport!$B:$B,Production!$B57,Rapport!M:M)</f>
        <v>0</v>
      </c>
      <c r="J57" s="230">
        <f>SUMIF(Rapport!$B:$B,Production!$B57,Rapport!N:N)</f>
        <v>0</v>
      </c>
      <c r="K57" s="230">
        <f t="shared" si="1"/>
        <v>0</v>
      </c>
      <c r="L57" s="230">
        <f>SUMIF(Rapport!$B:$B,Production!$B57,Rapport!P:P)</f>
        <v>0</v>
      </c>
    </row>
  </sheetData>
  <mergeCells count="5">
    <mergeCell ref="C3:D3"/>
    <mergeCell ref="K3:L3"/>
    <mergeCell ref="I3:J3"/>
    <mergeCell ref="G3:H3"/>
    <mergeCell ref="E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Rapport</vt:lpstr>
      <vt:lpstr>Spec</vt:lpstr>
      <vt:lpstr>Traduction</vt:lpstr>
      <vt:lpstr>Production</vt:lpstr>
      <vt:lpstr>Rapport!Impression_des_titres</vt:lpstr>
    </vt:vector>
  </TitlesOfParts>
  <Company>Saint-Gobain Glass Suisse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Schmutz;Vincent.Johner@saint-gobain.com</dc:creator>
  <cp:lastModifiedBy>Johner, Vincent</cp:lastModifiedBy>
  <cp:lastPrinted>2018-03-26T06:06:51Z</cp:lastPrinted>
  <dcterms:created xsi:type="dcterms:W3CDTF">2003-11-03T15:27:14Z</dcterms:created>
  <dcterms:modified xsi:type="dcterms:W3CDTF">2018-04-16T14:18:03Z</dcterms:modified>
</cp:coreProperties>
</file>