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dileluc\Desktop\"/>
    </mc:Choice>
  </mc:AlternateContent>
  <bookViews>
    <workbookView xWindow="0" yWindow="0" windowWidth="28800" windowHeight="12435"/>
  </bookViews>
  <sheets>
    <sheet name="Mai 2017  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E16" i="1"/>
  <c r="J12" i="1"/>
  <c r="J11" i="1"/>
  <c r="J10" i="1"/>
  <c r="H10" i="1"/>
  <c r="F10" i="1"/>
  <c r="H8" i="1"/>
  <c r="F8" i="1"/>
  <c r="J7" i="1"/>
  <c r="H7" i="1"/>
  <c r="F7" i="1"/>
  <c r="E7" i="1"/>
  <c r="H4" i="1"/>
  <c r="F4" i="1"/>
  <c r="E4" i="1"/>
  <c r="J3" i="1"/>
  <c r="H3" i="1"/>
  <c r="F3" i="1"/>
  <c r="E3" i="1"/>
  <c r="E19" i="1" l="1"/>
  <c r="J17" i="1"/>
  <c r="F19" i="1"/>
  <c r="J5" i="1"/>
  <c r="J8" i="1"/>
  <c r="J16" i="1"/>
  <c r="J6" i="1"/>
  <c r="J9" i="1"/>
  <c r="J15" i="1"/>
  <c r="J18" i="1"/>
  <c r="H19" i="1"/>
  <c r="J14" i="1"/>
  <c r="J2" i="1"/>
  <c r="J4" i="1"/>
  <c r="J13" i="1"/>
</calcChain>
</file>

<file path=xl/sharedStrings.xml><?xml version="1.0" encoding="utf-8"?>
<sst xmlns="http://schemas.openxmlformats.org/spreadsheetml/2006/main" count="27" uniqueCount="11">
  <si>
    <t>FOURNISSEUR</t>
  </si>
  <si>
    <t>CODE</t>
  </si>
  <si>
    <t>DATE
FACTURE</t>
  </si>
  <si>
    <t>n° FACTURE</t>
  </si>
  <si>
    <t>UNITES</t>
  </si>
  <si>
    <t>POIDS KG</t>
  </si>
  <si>
    <t>PORT FACTURE</t>
  </si>
  <si>
    <t>MONTANT</t>
  </si>
  <si>
    <t>NOMENCLA
TURE</t>
  </si>
  <si>
    <t>TOTAL FACTURE</t>
  </si>
  <si>
    <t>ATB / NL/PL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</si>
</sst>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3" formatCode="_-* #,##0.00\ _€_-;\-* #,##0.00\ _€_-;_-* &quot;-&quot;??\ _€_-;_-@_-"/>
    <numFmt numFmtId="164" formatCode="dd/mm/yy;@"/>
    <numFmt numFmtId="165" formatCode="_-* #,##0\ _€_-;\-* #,##0\ _€_-;_-* &quot;-&quot;??\ _€_-;_-@_-"/>
  </numFmts>
  <fonts count="5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43" fontId="2" fillId="0" borderId="0" xfId="1" applyFont="1" applyFill="1"/>
    <xf numFmtId="43" fontId="2" fillId="0" borderId="0" xfId="1" applyFont="1"/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43" fontId="2" fillId="0" borderId="6" xfId="1" applyFont="1" applyFill="1" applyBorder="1" applyAlignment="1">
      <alignment horizontal="center"/>
    </xf>
    <xf numFmtId="43" fontId="2" fillId="0" borderId="6" xfId="1" applyFont="1" applyFill="1" applyBorder="1" applyAlignment="1">
      <alignment horizontal="right"/>
    </xf>
    <xf numFmtId="0" fontId="4" fillId="0" borderId="0" xfId="0" applyFont="1" applyBorder="1"/>
    <xf numFmtId="43" fontId="2" fillId="0" borderId="5" xfId="1" applyFont="1" applyFill="1" applyBorder="1"/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5" fontId="4" fillId="0" borderId="7" xfId="1" applyNumberFormat="1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43" fontId="2" fillId="0" borderId="8" xfId="1" applyFont="1" applyFill="1" applyBorder="1"/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/>
    <xf numFmtId="43" fontId="2" fillId="0" borderId="5" xfId="1" applyFont="1" applyFill="1" applyBorder="1" applyAlignment="1">
      <alignment horizontal="center"/>
    </xf>
    <xf numFmtId="43" fontId="2" fillId="0" borderId="5" xfId="1" applyFont="1" applyFill="1" applyBorder="1" applyAlignment="1">
      <alignment horizontal="right" wrapText="1"/>
    </xf>
    <xf numFmtId="164" fontId="2" fillId="3" borderId="5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43" fontId="2" fillId="3" borderId="5" xfId="1" applyFont="1" applyFill="1" applyBorder="1" applyAlignment="1">
      <alignment horizontal="center"/>
    </xf>
    <xf numFmtId="43" fontId="2" fillId="3" borderId="5" xfId="1" applyFont="1" applyFill="1" applyBorder="1" applyAlignment="1">
      <alignment horizontal="right" wrapText="1"/>
    </xf>
    <xf numFmtId="43" fontId="2" fillId="3" borderId="5" xfId="1" applyFont="1" applyFill="1" applyBorder="1"/>
    <xf numFmtId="16" fontId="4" fillId="0" borderId="0" xfId="0" applyNumberFormat="1" applyFont="1" applyFill="1" applyBorder="1"/>
    <xf numFmtId="164" fontId="2" fillId="4" borderId="5" xfId="0" applyNumberFormat="1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43" fontId="2" fillId="4" borderId="6" xfId="1" applyFont="1" applyFill="1" applyBorder="1" applyAlignment="1">
      <alignment horizontal="center"/>
    </xf>
    <xf numFmtId="43" fontId="2" fillId="4" borderId="6" xfId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2" fillId="4" borderId="6" xfId="0" applyFont="1" applyFill="1" applyBorder="1" applyAlignment="1">
      <alignment horizontal="center"/>
    </xf>
    <xf numFmtId="164" fontId="2" fillId="5" borderId="5" xfId="0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43" fontId="2" fillId="5" borderId="6" xfId="1" applyFont="1" applyFill="1" applyBorder="1" applyAlignment="1">
      <alignment horizontal="center"/>
    </xf>
    <xf numFmtId="43" fontId="2" fillId="5" borderId="6" xfId="1" applyFont="1" applyFill="1" applyBorder="1" applyAlignment="1">
      <alignment horizontal="right"/>
    </xf>
    <xf numFmtId="0" fontId="2" fillId="0" borderId="6" xfId="0" applyFont="1" applyFill="1" applyBorder="1" applyAlignment="1">
      <alignment horizontal="center"/>
    </xf>
    <xf numFmtId="43" fontId="2" fillId="0" borderId="5" xfId="1" applyFont="1" applyFill="1" applyBorder="1" applyAlignment="1">
      <alignment horizontal="right"/>
    </xf>
    <xf numFmtId="7" fontId="4" fillId="0" borderId="9" xfId="0" applyNumberFormat="1" applyFont="1" applyBorder="1"/>
    <xf numFmtId="0" fontId="4" fillId="0" borderId="10" xfId="0" applyFont="1" applyBorder="1" applyAlignment="1">
      <alignment horizontal="center"/>
    </xf>
    <xf numFmtId="43" fontId="4" fillId="0" borderId="10" xfId="1" applyFont="1" applyBorder="1" applyAlignment="1">
      <alignment horizontal="center"/>
    </xf>
    <xf numFmtId="43" fontId="4" fillId="0" borderId="10" xfId="1" applyFont="1" applyBorder="1" applyAlignment="1">
      <alignment horizontal="right"/>
    </xf>
  </cellXfs>
  <cellStyles count="2">
    <cellStyle name="Milliers" xfId="1" builtinId="3"/>
    <cellStyle name="Normal" xfId="0" builtinId="0"/>
  </cellStyles>
  <dxfs count="36"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5" sqref="A5"/>
      <selection pane="bottomRight" activeCell="J2" sqref="J2"/>
    </sheetView>
  </sheetViews>
  <sheetFormatPr baseColWidth="10" defaultRowHeight="11.25" x14ac:dyDescent="0.2"/>
  <cols>
    <col min="1" max="1" width="15" style="3" customWidth="1"/>
    <col min="2" max="2" width="5.28515625" style="3" bestFit="1" customWidth="1"/>
    <col min="3" max="3" width="8" style="3" bestFit="1" customWidth="1"/>
    <col min="4" max="4" width="15.28515625" style="3" bestFit="1" customWidth="1"/>
    <col min="5" max="5" width="8.7109375" style="3" bestFit="1" customWidth="1"/>
    <col min="6" max="6" width="12.42578125" style="2" bestFit="1" customWidth="1"/>
    <col min="7" max="7" width="15.28515625" style="2" bestFit="1" customWidth="1"/>
    <col min="8" max="8" width="11.140625" style="2" bestFit="1" customWidth="1"/>
    <col min="9" max="9" width="9.7109375" style="3" bestFit="1" customWidth="1"/>
    <col min="10" max="10" width="11.140625" style="1" bestFit="1" customWidth="1"/>
    <col min="11" max="18" width="9.85546875" style="3" customWidth="1"/>
    <col min="19" max="19" width="11.5703125" style="3" bestFit="1" customWidth="1"/>
    <col min="20" max="16384" width="11.42578125" style="3"/>
  </cols>
  <sheetData>
    <row r="1" spans="1:10" ht="22.5" x14ac:dyDescent="0.2">
      <c r="A1" s="4" t="s">
        <v>0</v>
      </c>
      <c r="B1" s="5" t="s">
        <v>1</v>
      </c>
      <c r="C1" s="6" t="s">
        <v>2</v>
      </c>
      <c r="D1" s="7" t="s">
        <v>3</v>
      </c>
      <c r="E1" s="7" t="s">
        <v>4</v>
      </c>
      <c r="F1" s="8" t="s">
        <v>5</v>
      </c>
      <c r="G1" s="9" t="s">
        <v>6</v>
      </c>
      <c r="H1" s="9" t="s">
        <v>7</v>
      </c>
      <c r="I1" s="10" t="s">
        <v>8</v>
      </c>
      <c r="J1" s="10" t="s">
        <v>9</v>
      </c>
    </row>
    <row r="2" spans="1:10" ht="12.75" x14ac:dyDescent="0.2">
      <c r="A2" s="22" t="s">
        <v>10</v>
      </c>
      <c r="B2" s="23">
        <v>1270</v>
      </c>
      <c r="C2" s="11">
        <v>42853</v>
      </c>
      <c r="D2" s="12">
        <v>1190042822</v>
      </c>
      <c r="E2" s="12">
        <v>1</v>
      </c>
      <c r="F2" s="24">
        <v>0</v>
      </c>
      <c r="G2" s="25"/>
      <c r="H2" s="16">
        <v>15</v>
      </c>
      <c r="I2" s="12">
        <v>85030099</v>
      </c>
      <c r="J2">
        <f>IF(COUNTIF(D2:D$18,D2:D$18)&gt;1,"",SUM(IF(D$2:D$18=D2,H$2:H$18,"")))</f>
        <v>47017.52</v>
      </c>
    </row>
    <row r="3" spans="1:10" ht="12.75" x14ac:dyDescent="0.2">
      <c r="A3" s="22" t="s">
        <v>10</v>
      </c>
      <c r="B3" s="23"/>
      <c r="C3" s="26">
        <v>42853</v>
      </c>
      <c r="D3" s="27">
        <v>1190042825</v>
      </c>
      <c r="E3" s="27">
        <f>2+10</f>
        <v>12</v>
      </c>
      <c r="F3" s="28">
        <f>1000+180</f>
        <v>1180</v>
      </c>
      <c r="G3" s="29"/>
      <c r="H3" s="30">
        <f>678.4+3900</f>
        <v>4578.3999999999996</v>
      </c>
      <c r="I3" s="12">
        <v>85015230</v>
      </c>
      <c r="J3" t="str">
        <f>IF(COUNTIF(D3:D$18,D3:D$18)&gt;1,"",SUM(IF(D$2:D$18=D3,H$2:H$18,"")))</f>
        <v/>
      </c>
    </row>
    <row r="4" spans="1:10" ht="12.75" x14ac:dyDescent="0.2">
      <c r="A4" s="22" t="s">
        <v>10</v>
      </c>
      <c r="B4" s="31"/>
      <c r="C4" s="26">
        <v>42853</v>
      </c>
      <c r="D4" s="27">
        <v>1190042825</v>
      </c>
      <c r="E4" s="27">
        <f>2+2+2+2+2+5+2+3</f>
        <v>20</v>
      </c>
      <c r="F4" s="28">
        <f>100+31+54+33+42+54+79+96</f>
        <v>489</v>
      </c>
      <c r="G4" s="29"/>
      <c r="H4" s="30">
        <f>160.8+193.6+222.4+316+446.4+258+140+265.2</f>
        <v>2002.3999999999999</v>
      </c>
      <c r="I4" s="12">
        <v>85015220</v>
      </c>
      <c r="J4">
        <f>IF(COUNTIF(D4:D$18,D4:D$18)&gt;1,"",SUM(IF(D$2:D$18=D4,H$2:H$18,"")))</f>
        <v>47017.52</v>
      </c>
    </row>
    <row r="5" spans="1:10" ht="12.75" x14ac:dyDescent="0.2">
      <c r="A5" s="22" t="s">
        <v>10</v>
      </c>
      <c r="B5" s="23"/>
      <c r="C5" s="11">
        <v>42860</v>
      </c>
      <c r="D5" s="12">
        <v>1190042890</v>
      </c>
      <c r="E5" s="12">
        <v>4</v>
      </c>
      <c r="F5" s="13">
        <v>66</v>
      </c>
      <c r="G5" s="14">
        <v>50.72</v>
      </c>
      <c r="H5" s="14">
        <v>321.60000000000002</v>
      </c>
      <c r="I5" s="12">
        <v>85015220</v>
      </c>
      <c r="J5">
        <f>IF(COUNTIF(D5:D$18,D5:D$18)&gt;1,"",SUM(IF(D$2:D$18=D5,H$2:H$18,"")))</f>
        <v>47017.52</v>
      </c>
    </row>
    <row r="6" spans="1:10" ht="12.75" x14ac:dyDescent="0.2">
      <c r="A6" s="22" t="s">
        <v>10</v>
      </c>
      <c r="B6" s="23"/>
      <c r="C6" s="11">
        <v>42846</v>
      </c>
      <c r="D6" s="12">
        <v>1190042755</v>
      </c>
      <c r="E6" s="12">
        <v>2</v>
      </c>
      <c r="F6" s="13">
        <v>270</v>
      </c>
      <c r="G6" s="14"/>
      <c r="H6" s="14">
        <v>2457.48</v>
      </c>
      <c r="I6" s="12">
        <v>85015230</v>
      </c>
      <c r="J6">
        <f>IF(COUNTIF(D6:D$18,D6:D$18)&gt;1,"",SUM(IF(D$2:D$18=D6,H$2:H$18,"")))</f>
        <v>47017.52</v>
      </c>
    </row>
    <row r="7" spans="1:10" ht="12.75" x14ac:dyDescent="0.2">
      <c r="A7" s="22" t="s">
        <v>10</v>
      </c>
      <c r="B7" s="23"/>
      <c r="C7" s="32">
        <v>42846</v>
      </c>
      <c r="D7" s="33">
        <v>1190042756</v>
      </c>
      <c r="E7" s="33">
        <f>2+5</f>
        <v>7</v>
      </c>
      <c r="F7" s="34">
        <f>242+650</f>
        <v>892</v>
      </c>
      <c r="G7" s="35"/>
      <c r="H7" s="35">
        <f>1779.86+4828.25</f>
        <v>6608.11</v>
      </c>
      <c r="I7" s="12">
        <v>85015230</v>
      </c>
      <c r="J7" t="str">
        <f>IF(COUNTIF(D7:D$18,D7:D$18)&gt;1,"",SUM(IF(D$2:D$18=D7,H$2:H$18,"")))</f>
        <v/>
      </c>
    </row>
    <row r="8" spans="1:10" ht="12.75" x14ac:dyDescent="0.2">
      <c r="A8" s="22" t="s">
        <v>10</v>
      </c>
      <c r="B8" s="23"/>
      <c r="C8" s="32">
        <v>42846</v>
      </c>
      <c r="D8" s="33">
        <v>1190042756</v>
      </c>
      <c r="E8" s="33">
        <v>4</v>
      </c>
      <c r="F8" s="34">
        <f>156.2+83.6</f>
        <v>239.79999999999998</v>
      </c>
      <c r="G8" s="35"/>
      <c r="H8" s="35">
        <f>1168.48+881.68</f>
        <v>2050.16</v>
      </c>
      <c r="I8" s="12">
        <v>85015220</v>
      </c>
      <c r="J8">
        <f>IF(COUNTIF(D8:D$18,D8:D$18)&gt;1,"",SUM(IF(D$2:D$18=D8,H$2:H$18,"")))</f>
        <v>47017.52</v>
      </c>
    </row>
    <row r="9" spans="1:10" ht="12.75" x14ac:dyDescent="0.2">
      <c r="A9" s="22" t="s">
        <v>10</v>
      </c>
      <c r="B9" s="36"/>
      <c r="C9" s="11">
        <v>42858</v>
      </c>
      <c r="D9" s="12">
        <v>1190042857</v>
      </c>
      <c r="E9" s="12">
        <v>6</v>
      </c>
      <c r="F9" s="13">
        <v>1248</v>
      </c>
      <c r="G9" s="14"/>
      <c r="H9" s="14">
        <v>10508.02</v>
      </c>
      <c r="I9" s="12">
        <v>85015230</v>
      </c>
      <c r="J9">
        <f>IF(COUNTIF(D9:D$18,D9:D$18)&gt;1,"",SUM(IF(D$2:D$18=D9,H$2:H$18,"")))</f>
        <v>47017.52</v>
      </c>
    </row>
    <row r="10" spans="1:10" ht="12.75" x14ac:dyDescent="0.2">
      <c r="A10" s="22" t="s">
        <v>10</v>
      </c>
      <c r="C10" s="32">
        <v>42858</v>
      </c>
      <c r="D10" s="33">
        <v>1190042858</v>
      </c>
      <c r="E10" s="33">
        <v>4</v>
      </c>
      <c r="F10" s="34">
        <f>234.3+162</f>
        <v>396.3</v>
      </c>
      <c r="G10" s="35"/>
      <c r="H10" s="35">
        <f>2141.61+1754.2</f>
        <v>3895.8100000000004</v>
      </c>
      <c r="I10" s="12">
        <v>85015220</v>
      </c>
      <c r="J10" t="str">
        <f>IF(COUNTIF(D10:D$18,D10:D$18)&gt;1,"",SUM(IF(D$2:D$18=D10,H$2:H$18,"")))</f>
        <v/>
      </c>
    </row>
    <row r="11" spans="1:10" ht="12.75" x14ac:dyDescent="0.2">
      <c r="A11" s="22" t="s">
        <v>10</v>
      </c>
      <c r="C11" s="32">
        <v>42858</v>
      </c>
      <c r="D11" s="33">
        <v>1190042858</v>
      </c>
      <c r="E11" s="37">
        <v>2</v>
      </c>
      <c r="F11" s="34">
        <v>242</v>
      </c>
      <c r="G11" s="35"/>
      <c r="H11" s="35">
        <v>2244.6999999999998</v>
      </c>
      <c r="I11" s="12">
        <v>85015230</v>
      </c>
      <c r="J11" t="str">
        <f>IF(COUNTIF(D11:D$18,D11:D$18)&gt;1,"",SUM(IF(D$2:D$18=D11,H$2:H$18,"")))</f>
        <v/>
      </c>
    </row>
    <row r="12" spans="1:10" ht="12.75" x14ac:dyDescent="0.2">
      <c r="A12" s="22" t="s">
        <v>10</v>
      </c>
      <c r="C12" s="38">
        <v>42858</v>
      </c>
      <c r="D12" s="39">
        <v>1190042858</v>
      </c>
      <c r="E12" s="40">
        <v>4</v>
      </c>
      <c r="F12" s="41">
        <v>288</v>
      </c>
      <c r="G12" s="42"/>
      <c r="H12" s="42">
        <v>2269.36</v>
      </c>
      <c r="I12" s="12">
        <v>85015220</v>
      </c>
      <c r="J12" t="str">
        <f>IF(COUNTIF(D12:D$18,D12:D$18)&gt;1,"",SUM(IF(D$2:D$18=D12,H$2:H$18,"")))</f>
        <v/>
      </c>
    </row>
    <row r="13" spans="1:10" ht="12.75" x14ac:dyDescent="0.2">
      <c r="A13" s="22" t="s">
        <v>10</v>
      </c>
      <c r="C13" s="38">
        <v>42858</v>
      </c>
      <c r="D13" s="39">
        <v>1190042858</v>
      </c>
      <c r="E13" s="40">
        <v>2</v>
      </c>
      <c r="F13" s="41">
        <v>270</v>
      </c>
      <c r="G13" s="42"/>
      <c r="H13" s="42">
        <v>2491.88</v>
      </c>
      <c r="I13" s="43">
        <v>85015230</v>
      </c>
      <c r="J13">
        <f>IF(COUNTIF(D13:D$18,D13:D$18)&gt;1,"",SUM(IF(D$2:D$18=D13,H$2:H$18,"")))</f>
        <v>47017.52</v>
      </c>
    </row>
    <row r="14" spans="1:10" ht="12.75" x14ac:dyDescent="0.2">
      <c r="A14" s="22" t="s">
        <v>10</v>
      </c>
      <c r="C14" s="11">
        <v>42866</v>
      </c>
      <c r="D14" s="12">
        <v>1190042984</v>
      </c>
      <c r="E14" s="43">
        <v>12</v>
      </c>
      <c r="F14" s="13">
        <v>564</v>
      </c>
      <c r="G14" s="14"/>
      <c r="H14" s="14">
        <v>2395.1999999999998</v>
      </c>
      <c r="I14" s="12">
        <v>85015220</v>
      </c>
      <c r="J14">
        <f>IF(COUNTIF(D14:D$18,D14:D$18)&gt;1,"",SUM(IF(D$2:D$18=D14,H$2:H$18,"")))</f>
        <v>47017.52</v>
      </c>
    </row>
    <row r="15" spans="1:10" ht="12.75" x14ac:dyDescent="0.2">
      <c r="A15" s="22" t="s">
        <v>10</v>
      </c>
      <c r="C15" s="11">
        <v>42873</v>
      </c>
      <c r="D15" s="12">
        <v>1190043061</v>
      </c>
      <c r="E15" s="43">
        <v>1</v>
      </c>
      <c r="F15" s="13">
        <v>0</v>
      </c>
      <c r="G15" s="14"/>
      <c r="H15" s="14">
        <v>15</v>
      </c>
      <c r="I15" s="12">
        <v>85030099</v>
      </c>
      <c r="J15">
        <f>IF(COUNTIF(D15:D$18,D15:D$18)&gt;1,"",SUM(IF(D$2:D$18=D15,H$2:H$18,"")))</f>
        <v>47017.52</v>
      </c>
    </row>
    <row r="16" spans="1:10" ht="12.75" x14ac:dyDescent="0.2">
      <c r="A16" s="22" t="s">
        <v>10</v>
      </c>
      <c r="C16" s="11">
        <v>42873</v>
      </c>
      <c r="D16" s="12">
        <v>1190043068</v>
      </c>
      <c r="E16" s="43">
        <f>15+7+5+5</f>
        <v>32</v>
      </c>
      <c r="F16" s="13">
        <v>1231.5</v>
      </c>
      <c r="G16" s="14"/>
      <c r="H16" s="14">
        <v>5164.3999999999996</v>
      </c>
      <c r="I16" s="12">
        <v>85015220</v>
      </c>
      <c r="J16">
        <f>IF(COUNTIF(D16:D$18,D16:D$18)&gt;1,"",SUM(IF(D$2:D$18=D16,H$2:H$18,"")))</f>
        <v>47017.52</v>
      </c>
    </row>
    <row r="17" spans="1:10" ht="12.75" x14ac:dyDescent="0.2">
      <c r="A17" s="22" t="s">
        <v>10</v>
      </c>
      <c r="C17" s="11"/>
      <c r="D17" s="12"/>
      <c r="E17" s="43"/>
      <c r="F17" s="13"/>
      <c r="G17" s="14"/>
      <c r="H17" s="14"/>
      <c r="I17" s="43">
        <v>85015230</v>
      </c>
      <c r="J17">
        <f>IF(COUNTIF(D17:D$18,D17:D$18)&gt;1,"",SUM(IF(D$2:D$18=D17,H$2:H$18,"")))</f>
        <v>47017.52</v>
      </c>
    </row>
    <row r="18" spans="1:10" ht="13.5" thickBot="1" x14ac:dyDescent="0.25">
      <c r="A18" s="22" t="s">
        <v>10</v>
      </c>
      <c r="C18" s="11"/>
      <c r="D18" s="12"/>
      <c r="E18" s="12"/>
      <c r="F18" s="24"/>
      <c r="G18" s="44"/>
      <c r="H18" s="44"/>
      <c r="I18" s="12">
        <v>85015220</v>
      </c>
      <c r="J18">
        <f>IF(COUNTIF(D18:D$18,D18:D$18)&gt;1,"",SUM(IF(D$2:D$18=D18,H$2:H$18,"")))</f>
        <v>47017.52</v>
      </c>
    </row>
    <row r="19" spans="1:10" ht="12" thickBot="1" x14ac:dyDescent="0.25">
      <c r="A19" s="45"/>
      <c r="B19" s="15"/>
      <c r="C19" s="17"/>
      <c r="D19" s="18"/>
      <c r="E19" s="46">
        <f>SUM(E2:E18)</f>
        <v>113</v>
      </c>
      <c r="F19" s="47">
        <f>SUM(F2:F18)</f>
        <v>7376.6</v>
      </c>
      <c r="G19" s="48">
        <f>SUM(G2:G18)</f>
        <v>50.72</v>
      </c>
      <c r="H19" s="19">
        <f>SUM(H2:H18)</f>
        <v>47017.52</v>
      </c>
      <c r="I19" s="20"/>
      <c r="J19" s="21"/>
    </row>
  </sheetData>
  <printOptions horizontalCentered="1"/>
  <pageMargins left="0" right="0" top="0.51181102362204722" bottom="0.31496062992125984" header="0.31496062992125984" footer="0.31496062992125984"/>
  <pageSetup paperSize="9" scale="33" fitToHeight="0" orientation="portrait" r:id="rId1"/>
  <headerFooter alignWithMargins="0">
    <oddHeader>&amp;R&amp;D</oddHeader>
    <oddFooter>&amp;RPage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 2017  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Chefson</dc:creator>
  <cp:lastModifiedBy>Sophie Chefson</cp:lastModifiedBy>
  <dcterms:created xsi:type="dcterms:W3CDTF">2017-06-08T11:03:39Z</dcterms:created>
  <dcterms:modified xsi:type="dcterms:W3CDTF">2017-06-08T11:04:37Z</dcterms:modified>
</cp:coreProperties>
</file>