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Bouba\Desktop\"/>
    </mc:Choice>
  </mc:AlternateContent>
  <bookViews>
    <workbookView xWindow="0" yWindow="0" windowWidth="20490" windowHeight="7170" activeTab="1"/>
  </bookViews>
  <sheets>
    <sheet name="BDD" sheetId="1" r:id="rId1"/>
    <sheet name="Planning" sheetId="3" r:id="rId2"/>
    <sheet name="Clients" sheetId="2" r:id="rId3"/>
  </sheets>
  <definedNames>
    <definedName name="JRS">Planning!$F$14:$AJ$14</definedName>
    <definedName name="JRSJ">Planning!$F$13:$AJ$13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6" i="3" l="1" a="1"/>
  <c r="A16" i="3"/>
  <c r="A17" i="3" a="1"/>
  <c r="A17" i="3"/>
  <c r="A18" i="3" a="1"/>
  <c r="A18" i="3"/>
  <c r="A19" i="3" a="1"/>
  <c r="A19" i="3"/>
  <c r="A20" i="3" a="1"/>
  <c r="A20" i="3"/>
  <c r="A21" i="3" a="1"/>
  <c r="A21" i="3"/>
  <c r="A22" i="3" a="1"/>
  <c r="A22" i="3"/>
  <c r="A23" i="3" a="1"/>
  <c r="A23" i="3"/>
  <c r="A24" i="3" a="1"/>
  <c r="A24" i="3"/>
  <c r="A25" i="3" a="1"/>
  <c r="A25" i="3"/>
  <c r="A26" i="3" a="1"/>
  <c r="A26" i="3"/>
  <c r="A27" i="3" a="1"/>
  <c r="A27" i="3"/>
  <c r="A28" i="3" a="1"/>
  <c r="A28" i="3"/>
  <c r="A29" i="3" a="1"/>
  <c r="A29" i="3"/>
  <c r="A30" i="3" a="1"/>
  <c r="A30" i="3"/>
  <c r="A31" i="3" a="1"/>
  <c r="A31" i="3"/>
  <c r="A32" i="3" a="1"/>
  <c r="A32" i="3"/>
  <c r="A33" i="3" a="1"/>
  <c r="A33" i="3"/>
  <c r="A34" i="3" a="1"/>
  <c r="A34" i="3"/>
  <c r="A35" i="3" a="1"/>
  <c r="A35" i="3"/>
  <c r="A36" i="3" a="1"/>
  <c r="A36" i="3"/>
  <c r="A37" i="3" a="1"/>
  <c r="A37" i="3"/>
  <c r="A38" i="3" a="1"/>
  <c r="A38" i="3"/>
  <c r="A39" i="3" a="1"/>
  <c r="A39" i="3" s="1"/>
  <c r="A40" i="3" a="1"/>
  <c r="A40" i="3"/>
  <c r="A15" i="3" a="1"/>
  <c r="A15" i="3" s="1"/>
  <c r="D5" i="2" l="1"/>
  <c r="J5" i="2"/>
  <c r="K5" i="2"/>
  <c r="Z5" i="2" s="1"/>
  <c r="L5" i="2"/>
  <c r="I5" i="2" s="1"/>
  <c r="O5" i="2"/>
  <c r="P5" i="2"/>
  <c r="Q5" i="2"/>
  <c r="N5" i="2" s="1"/>
  <c r="R5" i="2"/>
  <c r="S5" i="2"/>
  <c r="T5" i="2"/>
  <c r="U5" i="2"/>
  <c r="V5" i="2"/>
  <c r="W5" i="2"/>
  <c r="X5" i="2"/>
  <c r="Y5" i="2"/>
  <c r="F5" i="2" l="1"/>
  <c r="Y4" i="2"/>
  <c r="X4" i="2"/>
  <c r="W4" i="2"/>
  <c r="V4" i="2"/>
  <c r="U4" i="2"/>
  <c r="T4" i="2"/>
  <c r="S4" i="2"/>
  <c r="R4" i="2"/>
  <c r="Q4" i="2"/>
  <c r="P4" i="2"/>
  <c r="O4" i="2"/>
  <c r="L4" i="2"/>
  <c r="K4" i="2"/>
  <c r="Z4" i="2" s="1"/>
  <c r="J4" i="2"/>
  <c r="D4" i="2"/>
  <c r="Y3" i="2"/>
  <c r="X3" i="2"/>
  <c r="W3" i="2"/>
  <c r="V3" i="2"/>
  <c r="U3" i="2"/>
  <c r="T3" i="2"/>
  <c r="S3" i="2"/>
  <c r="R3" i="2"/>
  <c r="Q3" i="2"/>
  <c r="P3" i="2"/>
  <c r="O3" i="2"/>
  <c r="L3" i="2"/>
  <c r="K3" i="2"/>
  <c r="Z3" i="2" s="1"/>
  <c r="J3" i="2"/>
  <c r="D3" i="2"/>
  <c r="Y2" i="2"/>
  <c r="X2" i="2"/>
  <c r="W2" i="2"/>
  <c r="V2" i="2"/>
  <c r="U2" i="2"/>
  <c r="T2" i="2"/>
  <c r="S2" i="2"/>
  <c r="R2" i="2"/>
  <c r="Q2" i="2"/>
  <c r="P2" i="2"/>
  <c r="O2" i="2"/>
  <c r="N2" i="2"/>
  <c r="L2" i="2"/>
  <c r="K2" i="2"/>
  <c r="Z2" i="2" s="1"/>
  <c r="J2" i="2"/>
  <c r="D2" i="2"/>
  <c r="B3" i="3"/>
  <c r="B1" i="3"/>
  <c r="B4" i="3" s="1"/>
  <c r="AI1" i="1"/>
  <c r="AH1" i="1" s="1"/>
  <c r="AC1" i="1"/>
  <c r="AB1" i="1" s="1"/>
  <c r="N3" i="2" l="1"/>
  <c r="N4" i="2"/>
  <c r="I4" i="2"/>
  <c r="C37" i="3" a="1"/>
  <c r="C37" i="3" s="1"/>
  <c r="B33" i="3" a="1"/>
  <c r="B33" i="3" s="1"/>
  <c r="B29" i="3" a="1"/>
  <c r="B29" i="3" s="1"/>
  <c r="D22" i="3" a="1"/>
  <c r="D22" i="3" s="1"/>
  <c r="C18" i="3" a="1"/>
  <c r="C18" i="3" s="1"/>
  <c r="D36" i="3" a="1"/>
  <c r="D36" i="3" s="1"/>
  <c r="C28" i="3" a="1"/>
  <c r="C28" i="3" s="1"/>
  <c r="E27" i="3"/>
  <c r="C20" i="3" a="1"/>
  <c r="C20" i="3" s="1"/>
  <c r="D40" i="3" a="1"/>
  <c r="D40" i="3" s="1"/>
  <c r="D32" i="3" a="1"/>
  <c r="D32" i="3" s="1"/>
  <c r="B21" i="3" a="1"/>
  <c r="B21" i="3" s="1"/>
  <c r="E17" i="3"/>
  <c r="E35" i="3"/>
  <c r="E39" i="3"/>
  <c r="E31" i="3"/>
  <c r="D38" i="3" a="1"/>
  <c r="D38" i="3" s="1"/>
  <c r="D34" i="3" a="1"/>
  <c r="D34" i="3" s="1"/>
  <c r="D30" i="3" a="1"/>
  <c r="D30" i="3" s="1"/>
  <c r="E26" i="3"/>
  <c r="E19" i="3"/>
  <c r="I3" i="2"/>
  <c r="F3" i="2" s="1"/>
  <c r="I2" i="2"/>
  <c r="F2" i="2" s="1"/>
  <c r="AF2" i="1"/>
  <c r="AE2" i="1" s="1"/>
  <c r="AF6" i="1"/>
  <c r="AE6" i="1" s="1"/>
  <c r="AF10" i="1"/>
  <c r="AE10" i="1" s="1"/>
  <c r="AF14" i="1"/>
  <c r="AE14" i="1" s="1"/>
  <c r="AF18" i="1"/>
  <c r="AE18" i="1" s="1"/>
  <c r="AF22" i="1"/>
  <c r="AE22" i="1" s="1"/>
  <c r="AF26" i="1"/>
  <c r="AE26" i="1" s="1"/>
  <c r="AF3" i="1"/>
  <c r="AE3" i="1" s="1"/>
  <c r="AF7" i="1"/>
  <c r="AE7" i="1" s="1"/>
  <c r="AF11" i="1"/>
  <c r="AE11" i="1" s="1"/>
  <c r="AF15" i="1"/>
  <c r="AE15" i="1" s="1"/>
  <c r="AF19" i="1"/>
  <c r="AE19" i="1" s="1"/>
  <c r="AF23" i="1"/>
  <c r="AE23" i="1" s="1"/>
  <c r="AF27" i="1"/>
  <c r="AE27" i="1" s="1"/>
  <c r="AF4" i="1"/>
  <c r="AE4" i="1" s="1"/>
  <c r="AF8" i="1"/>
  <c r="AE8" i="1" s="1"/>
  <c r="AF12" i="1"/>
  <c r="AE12" i="1" s="1"/>
  <c r="AF16" i="1"/>
  <c r="AE16" i="1" s="1"/>
  <c r="AF20" i="1"/>
  <c r="AE20" i="1" s="1"/>
  <c r="AF24" i="1"/>
  <c r="AE24" i="1" s="1"/>
  <c r="AF28" i="1"/>
  <c r="AE28" i="1" s="1"/>
  <c r="AH2" i="1"/>
  <c r="AF5" i="1"/>
  <c r="AE5" i="1" s="1"/>
  <c r="AF9" i="1"/>
  <c r="AE9" i="1" s="1"/>
  <c r="AF13" i="1"/>
  <c r="AE13" i="1" s="1"/>
  <c r="AF17" i="1"/>
  <c r="AE17" i="1" s="1"/>
  <c r="AF21" i="1"/>
  <c r="AE21" i="1" s="1"/>
  <c r="AF25" i="1"/>
  <c r="AE25" i="1" s="1"/>
  <c r="AF29" i="1"/>
  <c r="AE29" i="1" s="1"/>
  <c r="Z4" i="1"/>
  <c r="Y4" i="1" s="1"/>
  <c r="Z8" i="1"/>
  <c r="Y8" i="1" s="1"/>
  <c r="Z12" i="1"/>
  <c r="Y12" i="1" s="1"/>
  <c r="Z16" i="1"/>
  <c r="Y16" i="1" s="1"/>
  <c r="Z20" i="1"/>
  <c r="Y20" i="1" s="1"/>
  <c r="Z24" i="1"/>
  <c r="Y24" i="1" s="1"/>
  <c r="Z28" i="1"/>
  <c r="Y28" i="1" s="1"/>
  <c r="Z6" i="1"/>
  <c r="Y6" i="1" s="1"/>
  <c r="Z14" i="1"/>
  <c r="Y14" i="1" s="1"/>
  <c r="Z26" i="1"/>
  <c r="Y26" i="1" s="1"/>
  <c r="Z7" i="1"/>
  <c r="Y7" i="1" s="1"/>
  <c r="Z15" i="1"/>
  <c r="Y15" i="1" s="1"/>
  <c r="Z23" i="1"/>
  <c r="Y23" i="1" s="1"/>
  <c r="Z5" i="1"/>
  <c r="Y5" i="1" s="1"/>
  <c r="Z9" i="1"/>
  <c r="Y9" i="1" s="1"/>
  <c r="Z13" i="1"/>
  <c r="Y13" i="1" s="1"/>
  <c r="Z17" i="1"/>
  <c r="Y17" i="1" s="1"/>
  <c r="Z21" i="1"/>
  <c r="Y21" i="1" s="1"/>
  <c r="Z25" i="1"/>
  <c r="Y25" i="1" s="1"/>
  <c r="Z29" i="1"/>
  <c r="Y29" i="1" s="1"/>
  <c r="Z2" i="1"/>
  <c r="Y2" i="1" s="1"/>
  <c r="Z10" i="1"/>
  <c r="Y10" i="1" s="1"/>
  <c r="Z18" i="1"/>
  <c r="Y18" i="1" s="1"/>
  <c r="Z22" i="1"/>
  <c r="Y22" i="1" s="1"/>
  <c r="Z3" i="1"/>
  <c r="Y3" i="1" s="1"/>
  <c r="Z11" i="1"/>
  <c r="Y11" i="1" s="1"/>
  <c r="Z19" i="1"/>
  <c r="Y19" i="1" s="1"/>
  <c r="Z27" i="1"/>
  <c r="Y27" i="1" s="1"/>
  <c r="E20" i="3"/>
  <c r="F7" i="3"/>
  <c r="B5" i="3"/>
  <c r="AB2" i="1"/>
  <c r="C35" i="3" l="1" a="1"/>
  <c r="C35" i="3" s="1"/>
  <c r="AJ35" i="3" s="1"/>
  <c r="D29" i="3" a="1"/>
  <c r="D29" i="3" s="1"/>
  <c r="B26" i="3" a="1"/>
  <c r="B26" i="3" s="1"/>
  <c r="C36" i="3" a="1"/>
  <c r="C36" i="3" s="1"/>
  <c r="AD36" i="3" s="1"/>
  <c r="C17" i="3" a="1"/>
  <c r="C17" i="3" s="1"/>
  <c r="D33" i="3" a="1"/>
  <c r="D33" i="3" s="1"/>
  <c r="D26" i="3" a="1"/>
  <c r="D26" i="3" s="1"/>
  <c r="C33" i="3" a="1"/>
  <c r="C33" i="3" s="1"/>
  <c r="AH33" i="3" s="1"/>
  <c r="B36" i="3" a="1"/>
  <c r="B36" i="3" s="1"/>
  <c r="B20" i="3" a="1"/>
  <c r="B20" i="3" s="1"/>
  <c r="E33" i="3"/>
  <c r="C26" i="3" a="1"/>
  <c r="C26" i="3" s="1"/>
  <c r="AG26" i="3" s="1"/>
  <c r="E36" i="3"/>
  <c r="D20" i="3" a="1"/>
  <c r="D20" i="3" s="1"/>
  <c r="D17" i="3" a="1"/>
  <c r="D17" i="3" s="1"/>
  <c r="B17" i="3" a="1"/>
  <c r="B17" i="3" s="1"/>
  <c r="D31" i="3" a="1"/>
  <c r="D31" i="3" s="1"/>
  <c r="B31" i="3" a="1"/>
  <c r="B31" i="3" s="1"/>
  <c r="C31" i="3" a="1"/>
  <c r="C31" i="3" s="1"/>
  <c r="V31" i="3" s="1"/>
  <c r="C29" i="3" a="1"/>
  <c r="C29" i="3" s="1"/>
  <c r="U29" i="3" s="1"/>
  <c r="E40" i="3"/>
  <c r="B35" i="3" a="1"/>
  <c r="B35" i="3" s="1"/>
  <c r="D28" i="3" a="1"/>
  <c r="D28" i="3" s="1"/>
  <c r="B40" i="3" a="1"/>
  <c r="B40" i="3" s="1"/>
  <c r="B19" i="3" a="1"/>
  <c r="B19" i="3" s="1"/>
  <c r="D19" i="3" a="1"/>
  <c r="D19" i="3" s="1"/>
  <c r="D18" i="3" a="1"/>
  <c r="D18" i="3" s="1"/>
  <c r="D27" i="3" a="1"/>
  <c r="D27" i="3" s="1"/>
  <c r="C19" i="3" a="1"/>
  <c r="C19" i="3" s="1"/>
  <c r="AC19" i="3" s="1"/>
  <c r="C22" i="3" a="1"/>
  <c r="C22" i="3" s="1"/>
  <c r="AE22" i="3" s="1"/>
  <c r="B28" i="3" a="1"/>
  <c r="B28" i="3" s="1"/>
  <c r="E38" i="3"/>
  <c r="E22" i="3"/>
  <c r="B22" i="3" a="1"/>
  <c r="B22" i="3" s="1"/>
  <c r="F4" i="2"/>
  <c r="E29" i="3"/>
  <c r="E28" i="3"/>
  <c r="D35" i="3" a="1"/>
  <c r="D35" i="3" s="1"/>
  <c r="C38" i="3" a="1"/>
  <c r="C38" i="3" s="1"/>
  <c r="AD38" i="3" s="1"/>
  <c r="B32" i="3" a="1"/>
  <c r="B32" i="3" s="1"/>
  <c r="B38" i="3" a="1"/>
  <c r="B38" i="3" s="1"/>
  <c r="C40" i="3" a="1"/>
  <c r="C40" i="3" s="1"/>
  <c r="AE40" i="3" s="1"/>
  <c r="D21" i="3" a="1"/>
  <c r="D21" i="3" s="1"/>
  <c r="B18" i="3" a="1"/>
  <c r="B18" i="3" s="1"/>
  <c r="E18" i="3"/>
  <c r="C39" i="3" a="1"/>
  <c r="C39" i="3" s="1"/>
  <c r="AD39" i="3" s="1"/>
  <c r="C34" i="3" a="1"/>
  <c r="C34" i="3" s="1"/>
  <c r="V34" i="3" s="1"/>
  <c r="C32" i="3" a="1"/>
  <c r="C32" i="3" s="1"/>
  <c r="AH32" i="3" s="1"/>
  <c r="E32" i="3"/>
  <c r="B37" i="3" a="1"/>
  <c r="B37" i="3" s="1"/>
  <c r="E37" i="3"/>
  <c r="B39" i="3" a="1"/>
  <c r="B39" i="3" s="1"/>
  <c r="C21" i="3" a="1"/>
  <c r="C21" i="3" s="1"/>
  <c r="Y21" i="3" s="1"/>
  <c r="B27" i="3" a="1"/>
  <c r="B27" i="3" s="1"/>
  <c r="C27" i="3" a="1"/>
  <c r="C27" i="3" s="1"/>
  <c r="U27" i="3" s="1"/>
  <c r="E21" i="3"/>
  <c r="D39" i="3" a="1"/>
  <c r="D39" i="3" s="1"/>
  <c r="C30" i="3" a="1"/>
  <c r="C30" i="3" s="1"/>
  <c r="AG30" i="3" s="1"/>
  <c r="B30" i="3" a="1"/>
  <c r="B30" i="3" s="1"/>
  <c r="D37" i="3" a="1"/>
  <c r="D37" i="3" s="1"/>
  <c r="E30" i="3"/>
  <c r="B34" i="3" a="1"/>
  <c r="B34" i="3" s="1"/>
  <c r="E34" i="3"/>
  <c r="B25" i="3" a="1"/>
  <c r="B25" i="3" s="1"/>
  <c r="D25" i="3" a="1"/>
  <c r="D25" i="3" s="1"/>
  <c r="E25" i="3"/>
  <c r="C25" i="3" a="1"/>
  <c r="C25" i="3" s="1"/>
  <c r="D23" i="3" a="1"/>
  <c r="D23" i="3" s="1"/>
  <c r="B23" i="3" a="1"/>
  <c r="B23" i="3" s="1"/>
  <c r="E23" i="3"/>
  <c r="C23" i="3" a="1"/>
  <c r="C23" i="3" s="1"/>
  <c r="D24" i="3" a="1"/>
  <c r="D24" i="3" s="1"/>
  <c r="B24" i="3" a="1"/>
  <c r="B24" i="3" s="1"/>
  <c r="E24" i="3"/>
  <c r="C24" i="3" a="1"/>
  <c r="C24" i="3" s="1"/>
  <c r="E16" i="3"/>
  <c r="C16" i="3" a="1"/>
  <c r="C16" i="3" s="1"/>
  <c r="D16" i="3" a="1"/>
  <c r="D16" i="3" s="1"/>
  <c r="B16" i="3" a="1"/>
  <c r="B16" i="3" s="1"/>
  <c r="AF30" i="1"/>
  <c r="Z30" i="1"/>
  <c r="AJ20" i="3"/>
  <c r="AF20" i="3"/>
  <c r="AB20" i="3"/>
  <c r="X20" i="3"/>
  <c r="T20" i="3"/>
  <c r="P20" i="3"/>
  <c r="L20" i="3"/>
  <c r="H20" i="3"/>
  <c r="AG20" i="3"/>
  <c r="AC20" i="3"/>
  <c r="Y20" i="3"/>
  <c r="U20" i="3"/>
  <c r="Q20" i="3"/>
  <c r="M20" i="3"/>
  <c r="I20" i="3"/>
  <c r="AI20" i="3"/>
  <c r="AE20" i="3"/>
  <c r="AA20" i="3"/>
  <c r="W20" i="3"/>
  <c r="S20" i="3"/>
  <c r="O20" i="3"/>
  <c r="K20" i="3"/>
  <c r="G20" i="3"/>
  <c r="AH20" i="3"/>
  <c r="AD20" i="3"/>
  <c r="Z20" i="3"/>
  <c r="V20" i="3"/>
  <c r="R20" i="3"/>
  <c r="N20" i="3"/>
  <c r="J20" i="3"/>
  <c r="F20" i="3"/>
  <c r="AH37" i="3"/>
  <c r="AD37" i="3"/>
  <c r="Z37" i="3"/>
  <c r="V37" i="3"/>
  <c r="R37" i="3"/>
  <c r="N37" i="3"/>
  <c r="J37" i="3"/>
  <c r="F37" i="3"/>
  <c r="AF37" i="3"/>
  <c r="AA37" i="3"/>
  <c r="U37" i="3"/>
  <c r="P37" i="3"/>
  <c r="K37" i="3"/>
  <c r="AJ37" i="3"/>
  <c r="AC37" i="3"/>
  <c r="W37" i="3"/>
  <c r="O37" i="3"/>
  <c r="H37" i="3"/>
  <c r="AG37" i="3"/>
  <c r="X37" i="3"/>
  <c r="M37" i="3"/>
  <c r="AE37" i="3"/>
  <c r="T37" i="3"/>
  <c r="L37" i="3"/>
  <c r="AB37" i="3"/>
  <c r="S37" i="3"/>
  <c r="I37" i="3"/>
  <c r="Y37" i="3"/>
  <c r="G37" i="3"/>
  <c r="AI37" i="3"/>
  <c r="Q37" i="3"/>
  <c r="AG28" i="3"/>
  <c r="AC28" i="3"/>
  <c r="Y28" i="3"/>
  <c r="U28" i="3"/>
  <c r="Q28" i="3"/>
  <c r="M28" i="3"/>
  <c r="I28" i="3"/>
  <c r="AH28" i="3"/>
  <c r="AB28" i="3"/>
  <c r="W28" i="3"/>
  <c r="R28" i="3"/>
  <c r="L28" i="3"/>
  <c r="G28" i="3"/>
  <c r="AF28" i="3"/>
  <c r="AA28" i="3"/>
  <c r="V28" i="3"/>
  <c r="P28" i="3"/>
  <c r="K28" i="3"/>
  <c r="F28" i="3"/>
  <c r="AJ28" i="3"/>
  <c r="AE28" i="3"/>
  <c r="Z28" i="3"/>
  <c r="T28" i="3"/>
  <c r="O28" i="3"/>
  <c r="J28" i="3"/>
  <c r="AI28" i="3"/>
  <c r="AD28" i="3"/>
  <c r="X28" i="3"/>
  <c r="S28" i="3"/>
  <c r="N28" i="3"/>
  <c r="H28" i="3"/>
  <c r="F13" i="3"/>
  <c r="F14" i="3"/>
  <c r="G7" i="3"/>
  <c r="F12" i="3"/>
  <c r="F40" i="3" l="1"/>
  <c r="K35" i="3"/>
  <c r="AB33" i="3"/>
  <c r="I35" i="3"/>
  <c r="P35" i="3"/>
  <c r="O35" i="3"/>
  <c r="X35" i="3"/>
  <c r="W35" i="3"/>
  <c r="H35" i="3"/>
  <c r="Y35" i="3"/>
  <c r="G35" i="3"/>
  <c r="N35" i="3"/>
  <c r="AI35" i="3"/>
  <c r="F35" i="3"/>
  <c r="AF35" i="3"/>
  <c r="AD35" i="3"/>
  <c r="U35" i="3"/>
  <c r="S35" i="3"/>
  <c r="AH35" i="3"/>
  <c r="L35" i="3"/>
  <c r="Q35" i="3"/>
  <c r="AA35" i="3"/>
  <c r="Z35" i="3"/>
  <c r="T35" i="3"/>
  <c r="V19" i="3"/>
  <c r="V35" i="3"/>
  <c r="AC35" i="3"/>
  <c r="R35" i="3"/>
  <c r="AE35" i="3"/>
  <c r="AB35" i="3"/>
  <c r="AG35" i="3"/>
  <c r="J35" i="3"/>
  <c r="M35" i="3"/>
  <c r="F18" i="3"/>
  <c r="W26" i="3"/>
  <c r="N26" i="3"/>
  <c r="M26" i="3"/>
  <c r="AA33" i="3"/>
  <c r="O36" i="3"/>
  <c r="G33" i="3"/>
  <c r="AC26" i="3"/>
  <c r="N33" i="3"/>
  <c r="F17" i="3"/>
  <c r="K31" i="3"/>
  <c r="AJ31" i="3"/>
  <c r="K26" i="3"/>
  <c r="AI26" i="3"/>
  <c r="AD29" i="3"/>
  <c r="H33" i="3"/>
  <c r="AD33" i="3"/>
  <c r="P36" i="3"/>
  <c r="M36" i="3"/>
  <c r="AF26" i="3"/>
  <c r="Z26" i="3"/>
  <c r="X33" i="3"/>
  <c r="AJ33" i="3"/>
  <c r="H36" i="3"/>
  <c r="AB36" i="3"/>
  <c r="AG36" i="3"/>
  <c r="J36" i="3"/>
  <c r="R22" i="3"/>
  <c r="F29" i="3"/>
  <c r="AI31" i="3"/>
  <c r="AD31" i="3"/>
  <c r="Y31" i="3"/>
  <c r="J31" i="3"/>
  <c r="P26" i="3"/>
  <c r="AB26" i="3"/>
  <c r="AE26" i="3"/>
  <c r="V26" i="3"/>
  <c r="L26" i="3"/>
  <c r="AH26" i="3"/>
  <c r="X26" i="3"/>
  <c r="O26" i="3"/>
  <c r="AJ26" i="3"/>
  <c r="U26" i="3"/>
  <c r="Z21" i="3"/>
  <c r="R29" i="3"/>
  <c r="AG29" i="3"/>
  <c r="I33" i="3"/>
  <c r="T33" i="3"/>
  <c r="Y33" i="3"/>
  <c r="W33" i="3"/>
  <c r="P33" i="3"/>
  <c r="F33" i="3"/>
  <c r="V33" i="3"/>
  <c r="N36" i="3"/>
  <c r="X36" i="3"/>
  <c r="Y36" i="3"/>
  <c r="T36" i="3"/>
  <c r="Z36" i="3"/>
  <c r="W36" i="3"/>
  <c r="V36" i="3"/>
  <c r="Q36" i="3"/>
  <c r="G36" i="3"/>
  <c r="F26" i="3"/>
  <c r="AA26" i="3"/>
  <c r="R26" i="3"/>
  <c r="H26" i="3"/>
  <c r="AD26" i="3"/>
  <c r="T26" i="3"/>
  <c r="I26" i="3"/>
  <c r="Y26" i="3"/>
  <c r="T29" i="3"/>
  <c r="H29" i="3"/>
  <c r="M33" i="3"/>
  <c r="S33" i="3"/>
  <c r="AE33" i="3"/>
  <c r="AI33" i="3"/>
  <c r="AC33" i="3"/>
  <c r="U33" i="3"/>
  <c r="J33" i="3"/>
  <c r="Z33" i="3"/>
  <c r="AC36" i="3"/>
  <c r="AA36" i="3"/>
  <c r="AH36" i="3"/>
  <c r="AE36" i="3"/>
  <c r="F36" i="3"/>
  <c r="AI36" i="3"/>
  <c r="G26" i="3"/>
  <c r="S26" i="3"/>
  <c r="J26" i="3"/>
  <c r="Q26" i="3"/>
  <c r="AA29" i="3"/>
  <c r="Q29" i="3"/>
  <c r="AG33" i="3"/>
  <c r="L33" i="3"/>
  <c r="Q33" i="3"/>
  <c r="O33" i="3"/>
  <c r="K33" i="3"/>
  <c r="AF33" i="3"/>
  <c r="R33" i="3"/>
  <c r="L36" i="3"/>
  <c r="R36" i="3"/>
  <c r="U36" i="3"/>
  <c r="S36" i="3"/>
  <c r="AJ36" i="3"/>
  <c r="I36" i="3"/>
  <c r="K36" i="3"/>
  <c r="AF36" i="3"/>
  <c r="G22" i="3"/>
  <c r="J34" i="3"/>
  <c r="AB27" i="3"/>
  <c r="H19" i="3"/>
  <c r="AA39" i="3"/>
  <c r="I40" i="3"/>
  <c r="AA34" i="3"/>
  <c r="T40" i="3"/>
  <c r="AB22" i="3"/>
  <c r="AH22" i="3"/>
  <c r="W22" i="3"/>
  <c r="L27" i="3"/>
  <c r="Q22" i="3"/>
  <c r="U22" i="3"/>
  <c r="G31" i="3"/>
  <c r="H31" i="3"/>
  <c r="I31" i="3"/>
  <c r="U31" i="3"/>
  <c r="N31" i="3"/>
  <c r="AH31" i="3"/>
  <c r="X32" i="3"/>
  <c r="L31" i="3"/>
  <c r="M31" i="3"/>
  <c r="O31" i="3"/>
  <c r="X31" i="3"/>
  <c r="AA31" i="3"/>
  <c r="R31" i="3"/>
  <c r="S31" i="3"/>
  <c r="T31" i="3"/>
  <c r="AC31" i="3"/>
  <c r="AE31" i="3"/>
  <c r="AF31" i="3"/>
  <c r="Z31" i="3"/>
  <c r="AE19" i="3"/>
  <c r="Y19" i="3"/>
  <c r="K38" i="3"/>
  <c r="N30" i="3"/>
  <c r="L40" i="3"/>
  <c r="Z40" i="3"/>
  <c r="O39" i="3"/>
  <c r="X39" i="3"/>
  <c r="AD19" i="3"/>
  <c r="R19" i="3"/>
  <c r="Q39" i="3"/>
  <c r="O30" i="3"/>
  <c r="Z39" i="3"/>
  <c r="V39" i="3"/>
  <c r="V40" i="3"/>
  <c r="R40" i="3"/>
  <c r="J19" i="3"/>
  <c r="I19" i="3"/>
  <c r="AI30" i="3"/>
  <c r="AD40" i="3"/>
  <c r="Y40" i="3"/>
  <c r="AJ40" i="3"/>
  <c r="J29" i="3"/>
  <c r="AE29" i="3"/>
  <c r="P29" i="3"/>
  <c r="G29" i="3"/>
  <c r="AB29" i="3"/>
  <c r="S29" i="3"/>
  <c r="I29" i="3"/>
  <c r="Y29" i="3"/>
  <c r="O29" i="3"/>
  <c r="AJ29" i="3"/>
  <c r="V29" i="3"/>
  <c r="L29" i="3"/>
  <c r="AH29" i="3"/>
  <c r="X29" i="3"/>
  <c r="M29" i="3"/>
  <c r="AC29" i="3"/>
  <c r="M21" i="3"/>
  <c r="Z29" i="3"/>
  <c r="K29" i="3"/>
  <c r="AF29" i="3"/>
  <c r="W29" i="3"/>
  <c r="N29" i="3"/>
  <c r="AI29" i="3"/>
  <c r="AG31" i="3"/>
  <c r="AB31" i="3"/>
  <c r="W31" i="3"/>
  <c r="Q31" i="3"/>
  <c r="P31" i="3"/>
  <c r="F31" i="3"/>
  <c r="O34" i="3"/>
  <c r="H34" i="3"/>
  <c r="AD34" i="3"/>
  <c r="AF22" i="3"/>
  <c r="N22" i="3"/>
  <c r="AD22" i="3"/>
  <c r="X22" i="3"/>
  <c r="M22" i="3"/>
  <c r="AG22" i="3"/>
  <c r="S22" i="3"/>
  <c r="AI22" i="3"/>
  <c r="X34" i="3"/>
  <c r="L22" i="3"/>
  <c r="F22" i="3"/>
  <c r="V22" i="3"/>
  <c r="H22" i="3"/>
  <c r="AJ22" i="3"/>
  <c r="Y22" i="3"/>
  <c r="K22" i="3"/>
  <c r="AA22" i="3"/>
  <c r="AJ27" i="3"/>
  <c r="P27" i="3"/>
  <c r="L34" i="3"/>
  <c r="AI34" i="3"/>
  <c r="T22" i="3"/>
  <c r="J22" i="3"/>
  <c r="Z22" i="3"/>
  <c r="P22" i="3"/>
  <c r="I22" i="3"/>
  <c r="AC22" i="3"/>
  <c r="O22" i="3"/>
  <c r="AC34" i="3"/>
  <c r="S19" i="3"/>
  <c r="K19" i="3"/>
  <c r="T19" i="3"/>
  <c r="F19" i="3"/>
  <c r="G19" i="3"/>
  <c r="AB19" i="3"/>
  <c r="Q19" i="3"/>
  <c r="AG19" i="3"/>
  <c r="AF38" i="3"/>
  <c r="S30" i="3"/>
  <c r="AI38" i="3"/>
  <c r="AA30" i="3"/>
  <c r="K30" i="3"/>
  <c r="U40" i="3"/>
  <c r="AC40" i="3"/>
  <c r="G39" i="3"/>
  <c r="T39" i="3"/>
  <c r="X40" i="3"/>
  <c r="AC39" i="3"/>
  <c r="AJ30" i="3"/>
  <c r="Q40" i="3"/>
  <c r="AB40" i="3"/>
  <c r="AA40" i="3"/>
  <c r="X19" i="3"/>
  <c r="AA19" i="3"/>
  <c r="Z19" i="3"/>
  <c r="P19" i="3"/>
  <c r="L19" i="3"/>
  <c r="AH19" i="3"/>
  <c r="U19" i="3"/>
  <c r="G38" i="3"/>
  <c r="Y30" i="3"/>
  <c r="AH30" i="3"/>
  <c r="M38" i="3"/>
  <c r="AB30" i="3"/>
  <c r="H40" i="3"/>
  <c r="G40" i="3"/>
  <c r="AG40" i="3"/>
  <c r="O40" i="3"/>
  <c r="W39" i="3"/>
  <c r="W40" i="3"/>
  <c r="AH40" i="3"/>
  <c r="K40" i="3"/>
  <c r="N19" i="3"/>
  <c r="AI19" i="3"/>
  <c r="O19" i="3"/>
  <c r="AJ19" i="3"/>
  <c r="AF19" i="3"/>
  <c r="W19" i="3"/>
  <c r="M19" i="3"/>
  <c r="AJ39" i="3"/>
  <c r="N38" i="3"/>
  <c r="J38" i="3"/>
  <c r="W30" i="3"/>
  <c r="H30" i="3"/>
  <c r="I39" i="3"/>
  <c r="N40" i="3"/>
  <c r="M39" i="3"/>
  <c r="U39" i="3"/>
  <c r="J40" i="3"/>
  <c r="P40" i="3"/>
  <c r="P39" i="3"/>
  <c r="G30" i="3"/>
  <c r="S40" i="3"/>
  <c r="L39" i="3"/>
  <c r="M40" i="3"/>
  <c r="AI40" i="3"/>
  <c r="AF40" i="3"/>
  <c r="L21" i="3"/>
  <c r="AC21" i="3"/>
  <c r="K21" i="3"/>
  <c r="AH21" i="3"/>
  <c r="AF21" i="3"/>
  <c r="X21" i="3"/>
  <c r="P21" i="3"/>
  <c r="J21" i="3"/>
  <c r="AE21" i="3"/>
  <c r="R21" i="3"/>
  <c r="H21" i="3"/>
  <c r="AD21" i="3"/>
  <c r="Q21" i="3"/>
  <c r="AG21" i="3"/>
  <c r="V21" i="3"/>
  <c r="O21" i="3"/>
  <c r="AJ21" i="3"/>
  <c r="W21" i="3"/>
  <c r="N21" i="3"/>
  <c r="AI21" i="3"/>
  <c r="U21" i="3"/>
  <c r="F21" i="3"/>
  <c r="AA21" i="3"/>
  <c r="T21" i="3"/>
  <c r="G21" i="3"/>
  <c r="AB21" i="3"/>
  <c r="S21" i="3"/>
  <c r="I21" i="3"/>
  <c r="O38" i="3"/>
  <c r="Q38" i="3"/>
  <c r="T38" i="3"/>
  <c r="P38" i="3"/>
  <c r="X27" i="3"/>
  <c r="L38" i="3"/>
  <c r="Y38" i="3"/>
  <c r="AA38" i="3"/>
  <c r="AB38" i="3"/>
  <c r="Y34" i="3"/>
  <c r="J27" i="3"/>
  <c r="Y27" i="3"/>
  <c r="U38" i="3"/>
  <c r="AG38" i="3"/>
  <c r="AJ38" i="3"/>
  <c r="AB34" i="3"/>
  <c r="Q34" i="3"/>
  <c r="AG32" i="3"/>
  <c r="P34" i="3"/>
  <c r="AE38" i="3"/>
  <c r="AH38" i="3"/>
  <c r="V38" i="3"/>
  <c r="F38" i="3"/>
  <c r="T32" i="3"/>
  <c r="R38" i="3"/>
  <c r="R34" i="3"/>
  <c r="AC38" i="3"/>
  <c r="S38" i="3"/>
  <c r="I38" i="3"/>
  <c r="M27" i="3"/>
  <c r="H38" i="3"/>
  <c r="W38" i="3"/>
  <c r="Z38" i="3"/>
  <c r="W34" i="3"/>
  <c r="M32" i="3"/>
  <c r="X38" i="3"/>
  <c r="L32" i="3"/>
  <c r="AJ32" i="3"/>
  <c r="AH27" i="3"/>
  <c r="O27" i="3"/>
  <c r="V27" i="3"/>
  <c r="AC27" i="3"/>
  <c r="K34" i="3"/>
  <c r="U34" i="3"/>
  <c r="AG34" i="3"/>
  <c r="AJ34" i="3"/>
  <c r="AE32" i="3"/>
  <c r="F34" i="3"/>
  <c r="AH34" i="3"/>
  <c r="M34" i="3"/>
  <c r="W32" i="3"/>
  <c r="AC32" i="3"/>
  <c r="I34" i="3"/>
  <c r="P32" i="3"/>
  <c r="G27" i="3"/>
  <c r="S27" i="3"/>
  <c r="AE27" i="3"/>
  <c r="I27" i="3"/>
  <c r="T34" i="3"/>
  <c r="AF34" i="3"/>
  <c r="G34" i="3"/>
  <c r="R32" i="3"/>
  <c r="AB32" i="3"/>
  <c r="S34" i="3"/>
  <c r="N34" i="3"/>
  <c r="Z34" i="3"/>
  <c r="AE34" i="3"/>
  <c r="V32" i="3"/>
  <c r="AI32" i="3"/>
  <c r="I32" i="3"/>
  <c r="AA32" i="3"/>
  <c r="Z32" i="3"/>
  <c r="AB39" i="3"/>
  <c r="U32" i="3"/>
  <c r="S32" i="3"/>
  <c r="G32" i="3"/>
  <c r="F30" i="3"/>
  <c r="T30" i="3"/>
  <c r="M30" i="3"/>
  <c r="U30" i="3"/>
  <c r="AD30" i="3"/>
  <c r="AE30" i="3"/>
  <c r="N39" i="3"/>
  <c r="AE39" i="3"/>
  <c r="J39" i="3"/>
  <c r="F39" i="3"/>
  <c r="Z30" i="3"/>
  <c r="Y32" i="3"/>
  <c r="J30" i="3"/>
  <c r="L30" i="3"/>
  <c r="F32" i="3"/>
  <c r="R39" i="3"/>
  <c r="AI39" i="3"/>
  <c r="O32" i="3"/>
  <c r="AF39" i="3"/>
  <c r="K32" i="3"/>
  <c r="H39" i="3"/>
  <c r="AF32" i="3"/>
  <c r="H32" i="3"/>
  <c r="P30" i="3"/>
  <c r="R30" i="3"/>
  <c r="AF30" i="3"/>
  <c r="AC30" i="3"/>
  <c r="AG39" i="3"/>
  <c r="Y39" i="3"/>
  <c r="S39" i="3"/>
  <c r="N32" i="3"/>
  <c r="Q32" i="3"/>
  <c r="J32" i="3"/>
  <c r="AD32" i="3"/>
  <c r="K39" i="3"/>
  <c r="AH39" i="3"/>
  <c r="H27" i="3"/>
  <c r="T27" i="3"/>
  <c r="F27" i="3"/>
  <c r="Q27" i="3"/>
  <c r="AG27" i="3"/>
  <c r="V30" i="3"/>
  <c r="X30" i="3"/>
  <c r="Q30" i="3"/>
  <c r="I30" i="3"/>
  <c r="R27" i="3"/>
  <c r="AD27" i="3"/>
  <c r="AA27" i="3"/>
  <c r="W27" i="3"/>
  <c r="N27" i="3"/>
  <c r="AI27" i="3"/>
  <c r="Z27" i="3"/>
  <c r="K27" i="3"/>
  <c r="AF27" i="3"/>
  <c r="AJ24" i="3"/>
  <c r="AF24" i="3"/>
  <c r="AB24" i="3"/>
  <c r="X24" i="3"/>
  <c r="T24" i="3"/>
  <c r="P24" i="3"/>
  <c r="L24" i="3"/>
  <c r="H24" i="3"/>
  <c r="AE24" i="3"/>
  <c r="AA24" i="3"/>
  <c r="S24" i="3"/>
  <c r="K24" i="3"/>
  <c r="AI24" i="3"/>
  <c r="W24" i="3"/>
  <c r="O24" i="3"/>
  <c r="G24" i="3"/>
  <c r="AH24" i="3"/>
  <c r="V24" i="3"/>
  <c r="N24" i="3"/>
  <c r="F24" i="3"/>
  <c r="AD24" i="3"/>
  <c r="Z24" i="3"/>
  <c r="R24" i="3"/>
  <c r="J24" i="3"/>
  <c r="AG24" i="3"/>
  <c r="AC24" i="3"/>
  <c r="Y24" i="3"/>
  <c r="U24" i="3"/>
  <c r="Q24" i="3"/>
  <c r="M24" i="3"/>
  <c r="I24" i="3"/>
  <c r="AJ23" i="3"/>
  <c r="AF23" i="3"/>
  <c r="AB23" i="3"/>
  <c r="X23" i="3"/>
  <c r="T23" i="3"/>
  <c r="P23" i="3"/>
  <c r="L23" i="3"/>
  <c r="H23" i="3"/>
  <c r="AE23" i="3"/>
  <c r="W23" i="3"/>
  <c r="O23" i="3"/>
  <c r="G23" i="3"/>
  <c r="Z23" i="3"/>
  <c r="F23" i="3"/>
  <c r="AI23" i="3"/>
  <c r="AA23" i="3"/>
  <c r="S23" i="3"/>
  <c r="K23" i="3"/>
  <c r="AH23" i="3"/>
  <c r="V23" i="3"/>
  <c r="N23" i="3"/>
  <c r="AD23" i="3"/>
  <c r="R23" i="3"/>
  <c r="J23" i="3"/>
  <c r="AG23" i="3"/>
  <c r="AC23" i="3"/>
  <c r="Y23" i="3"/>
  <c r="U23" i="3"/>
  <c r="Q23" i="3"/>
  <c r="M23" i="3"/>
  <c r="I23" i="3"/>
  <c r="AJ25" i="3"/>
  <c r="AF25" i="3"/>
  <c r="AB25" i="3"/>
  <c r="X25" i="3"/>
  <c r="T25" i="3"/>
  <c r="P25" i="3"/>
  <c r="L25" i="3"/>
  <c r="H25" i="3"/>
  <c r="AA25" i="3"/>
  <c r="S25" i="3"/>
  <c r="K25" i="3"/>
  <c r="G25" i="3"/>
  <c r="AI25" i="3"/>
  <c r="AE25" i="3"/>
  <c r="W25" i="3"/>
  <c r="O25" i="3"/>
  <c r="Z25" i="3"/>
  <c r="R25" i="3"/>
  <c r="J25" i="3"/>
  <c r="AH25" i="3"/>
  <c r="AD25" i="3"/>
  <c r="V25" i="3"/>
  <c r="N25" i="3"/>
  <c r="F25" i="3"/>
  <c r="AG25" i="3"/>
  <c r="AC25" i="3"/>
  <c r="Y25" i="3"/>
  <c r="U25" i="3"/>
  <c r="Q25" i="3"/>
  <c r="M25" i="3"/>
  <c r="I25" i="3"/>
  <c r="F16" i="3"/>
  <c r="AF31" i="1"/>
  <c r="AE30" i="1"/>
  <c r="Z31" i="1"/>
  <c r="Y30" i="1"/>
  <c r="G12" i="3"/>
  <c r="G14" i="3"/>
  <c r="G18" i="3" s="1"/>
  <c r="H7" i="3"/>
  <c r="G13" i="3"/>
  <c r="G17" i="3" l="1"/>
  <c r="G16" i="3"/>
  <c r="AF32" i="1"/>
  <c r="AE32" i="1" s="1"/>
  <c r="AE31" i="1"/>
  <c r="Z32" i="1"/>
  <c r="Y32" i="1" s="1"/>
  <c r="Y31" i="1"/>
  <c r="H13" i="3"/>
  <c r="I7" i="3"/>
  <c r="H12" i="3"/>
  <c r="H14" i="3"/>
  <c r="H17" i="3" l="1"/>
  <c r="H18" i="3"/>
  <c r="H16" i="3"/>
  <c r="I14" i="3"/>
  <c r="J7" i="3"/>
  <c r="I12" i="3"/>
  <c r="I13" i="3"/>
  <c r="I17" i="3" l="1"/>
  <c r="I18" i="3"/>
  <c r="I16" i="3"/>
  <c r="J12" i="3"/>
  <c r="J13" i="3"/>
  <c r="J14" i="3"/>
  <c r="K7" i="3"/>
  <c r="J17" i="3" l="1"/>
  <c r="J18" i="3"/>
  <c r="J16" i="3"/>
  <c r="K12" i="3"/>
  <c r="K13" i="3"/>
  <c r="K14" i="3"/>
  <c r="L7" i="3"/>
  <c r="K17" i="3" l="1"/>
  <c r="K18" i="3"/>
  <c r="K16" i="3"/>
  <c r="L13" i="3"/>
  <c r="L14" i="3"/>
  <c r="M7" i="3"/>
  <c r="L12" i="3"/>
  <c r="L17" i="3" l="1"/>
  <c r="L18" i="3"/>
  <c r="L16" i="3"/>
  <c r="M14" i="3"/>
  <c r="N7" i="3"/>
  <c r="M12" i="3"/>
  <c r="M13" i="3"/>
  <c r="M17" i="3" l="1"/>
  <c r="M18" i="3"/>
  <c r="M16" i="3"/>
  <c r="O7" i="3"/>
  <c r="N12" i="3"/>
  <c r="N13" i="3"/>
  <c r="N14" i="3"/>
  <c r="N17" i="3" l="1"/>
  <c r="N18" i="3"/>
  <c r="N16" i="3"/>
  <c r="O12" i="3"/>
  <c r="O13" i="3"/>
  <c r="O14" i="3"/>
  <c r="P7" i="3"/>
  <c r="O17" i="3" l="1"/>
  <c r="O18" i="3"/>
  <c r="O16" i="3"/>
  <c r="P13" i="3"/>
  <c r="P12" i="3"/>
  <c r="P14" i="3"/>
  <c r="Q7" i="3"/>
  <c r="P17" i="3" l="1"/>
  <c r="P18" i="3"/>
  <c r="P16" i="3"/>
  <c r="Q14" i="3"/>
  <c r="R7" i="3"/>
  <c r="Q13" i="3"/>
  <c r="Q12" i="3"/>
  <c r="Q17" i="3" l="1"/>
  <c r="Q18" i="3"/>
  <c r="Q16" i="3"/>
  <c r="R14" i="3"/>
  <c r="S7" i="3"/>
  <c r="R12" i="3"/>
  <c r="R13" i="3"/>
  <c r="R17" i="3" l="1"/>
  <c r="R18" i="3"/>
  <c r="R16" i="3"/>
  <c r="S12" i="3"/>
  <c r="T7" i="3"/>
  <c r="S13" i="3"/>
  <c r="S14" i="3"/>
  <c r="S17" i="3" l="1"/>
  <c r="S18" i="3"/>
  <c r="S16" i="3"/>
  <c r="T13" i="3"/>
  <c r="T12" i="3"/>
  <c r="T14" i="3"/>
  <c r="U7" i="3"/>
  <c r="T17" i="3" l="1"/>
  <c r="T18" i="3"/>
  <c r="T16" i="3"/>
  <c r="U14" i="3"/>
  <c r="V7" i="3"/>
  <c r="U12" i="3"/>
  <c r="U13" i="3"/>
  <c r="U17" i="3" l="1"/>
  <c r="U18" i="3"/>
  <c r="U16" i="3"/>
  <c r="V13" i="3"/>
  <c r="V14" i="3"/>
  <c r="W7" i="3"/>
  <c r="V12" i="3"/>
  <c r="V17" i="3" l="1"/>
  <c r="V18" i="3"/>
  <c r="V16" i="3"/>
  <c r="W12" i="3"/>
  <c r="W14" i="3"/>
  <c r="X7" i="3"/>
  <c r="W13" i="3"/>
  <c r="W17" i="3" l="1"/>
  <c r="W18" i="3"/>
  <c r="W16" i="3"/>
  <c r="X13" i="3"/>
  <c r="Y7" i="3"/>
  <c r="X12" i="3"/>
  <c r="X14" i="3"/>
  <c r="X17" i="3" l="1"/>
  <c r="X18" i="3"/>
  <c r="X16" i="3"/>
  <c r="Y14" i="3"/>
  <c r="Z7" i="3"/>
  <c r="Y12" i="3"/>
  <c r="Y13" i="3"/>
  <c r="Y17" i="3" l="1"/>
  <c r="Y18" i="3"/>
  <c r="Y16" i="3"/>
  <c r="Z12" i="3"/>
  <c r="Z13" i="3"/>
  <c r="Z14" i="3"/>
  <c r="AA7" i="3"/>
  <c r="Z17" i="3" l="1"/>
  <c r="Z18" i="3"/>
  <c r="Z16" i="3"/>
  <c r="AA12" i="3"/>
  <c r="AA13" i="3"/>
  <c r="AA14" i="3"/>
  <c r="AB7" i="3"/>
  <c r="AA17" i="3" l="1"/>
  <c r="AA18" i="3"/>
  <c r="AA16" i="3"/>
  <c r="AB13" i="3"/>
  <c r="AB14" i="3"/>
  <c r="AC7" i="3"/>
  <c r="AB12" i="3"/>
  <c r="AB17" i="3" l="1"/>
  <c r="AB18" i="3"/>
  <c r="AB16" i="3"/>
  <c r="AC14" i="3"/>
  <c r="AD7" i="3"/>
  <c r="AC12" i="3"/>
  <c r="AC13" i="3"/>
  <c r="AC17" i="3" l="1"/>
  <c r="AC18" i="3"/>
  <c r="AC16" i="3"/>
  <c r="AE7" i="3"/>
  <c r="AD12" i="3"/>
  <c r="AD13" i="3"/>
  <c r="AD14" i="3"/>
  <c r="AD17" i="3" l="1"/>
  <c r="AD18" i="3"/>
  <c r="AD16" i="3"/>
  <c r="AE12" i="3"/>
  <c r="AE13" i="3"/>
  <c r="AE14" i="3"/>
  <c r="AF7" i="3"/>
  <c r="AE17" i="3" l="1"/>
  <c r="AE18" i="3"/>
  <c r="AE16" i="3"/>
  <c r="AF13" i="3"/>
  <c r="AF12" i="3"/>
  <c r="AF14" i="3"/>
  <c r="AG7" i="3"/>
  <c r="AF17" i="3" l="1"/>
  <c r="AF18" i="3"/>
  <c r="AF16" i="3"/>
  <c r="AG14" i="3"/>
  <c r="AH7" i="3"/>
  <c r="AG13" i="3"/>
  <c r="AG12" i="3"/>
  <c r="AG17" i="3" l="1"/>
  <c r="AG18" i="3"/>
  <c r="AG16" i="3"/>
  <c r="AH14" i="3"/>
  <c r="AI7" i="3"/>
  <c r="AH12" i="3"/>
  <c r="AH13" i="3"/>
  <c r="AH17" i="3" l="1"/>
  <c r="AH18" i="3"/>
  <c r="AH16" i="3"/>
  <c r="AI12" i="3"/>
  <c r="AJ7" i="3"/>
  <c r="AI13" i="3"/>
  <c r="AI14" i="3"/>
  <c r="AI17" i="3" l="1"/>
  <c r="AI18" i="3"/>
  <c r="AI16" i="3"/>
  <c r="AJ13" i="3"/>
  <c r="AJ12" i="3"/>
  <c r="AJ14" i="3"/>
  <c r="AJ17" i="3" l="1"/>
  <c r="AJ18" i="3"/>
  <c r="AJ16" i="3"/>
  <c r="E15" i="3"/>
  <c r="B15" i="3" a="1"/>
  <c r="B15" i="3" s="1"/>
  <c r="C15" i="3" a="1"/>
  <c r="C15" i="3" s="1"/>
  <c r="D15" i="3" a="1"/>
  <c r="D15" i="3" s="1"/>
  <c r="N15" i="3" l="1"/>
  <c r="U15" i="3"/>
  <c r="X15" i="3"/>
  <c r="AH15" i="3"/>
  <c r="M15" i="3"/>
  <c r="O15" i="3"/>
  <c r="Z15" i="3"/>
  <c r="P15" i="3"/>
  <c r="AJ15" i="3"/>
  <c r="AF15" i="3"/>
  <c r="J15" i="3"/>
  <c r="AB15" i="3"/>
  <c r="I15" i="3"/>
  <c r="AA15" i="3"/>
  <c r="V15" i="3"/>
  <c r="S15" i="3"/>
  <c r="T15" i="3"/>
  <c r="AD15" i="3"/>
  <c r="L15" i="3"/>
  <c r="G15" i="3"/>
  <c r="AI15" i="3"/>
  <c r="F15" i="3"/>
  <c r="AC15" i="3"/>
  <c r="R15" i="3"/>
  <c r="AG15" i="3"/>
  <c r="K15" i="3"/>
  <c r="W15" i="3"/>
  <c r="Y15" i="3"/>
  <c r="AE15" i="3"/>
  <c r="H15" i="3"/>
  <c r="Q15" i="3"/>
</calcChain>
</file>

<file path=xl/comments1.xml><?xml version="1.0" encoding="utf-8"?>
<comments xmlns="http://schemas.openxmlformats.org/spreadsheetml/2006/main">
  <authors>
    <author>Bouba</author>
  </authors>
  <commentList>
    <comment ref="E1" authorId="0" shapeId="0">
      <text>
        <r>
          <rPr>
            <b/>
            <sz val="9"/>
            <color indexed="81"/>
            <rFont val="Tahoma"/>
            <family val="2"/>
          </rPr>
          <t>Bouba:</t>
        </r>
        <r>
          <rPr>
            <sz val="9"/>
            <color indexed="81"/>
            <rFont val="Tahoma"/>
            <family val="2"/>
          </rPr>
          <t xml:space="preserve">
Mois sélectionner en B1</t>
        </r>
      </text>
    </comment>
  </commentList>
</comments>
</file>

<file path=xl/sharedStrings.xml><?xml version="1.0" encoding="utf-8"?>
<sst xmlns="http://schemas.openxmlformats.org/spreadsheetml/2006/main" count="135" uniqueCount="81">
  <si>
    <t>Style</t>
  </si>
  <si>
    <t>Nbres de Pers.</t>
  </si>
  <si>
    <t>Studio</t>
  </si>
  <si>
    <t>Studio 1</t>
  </si>
  <si>
    <t>Studio 2</t>
  </si>
  <si>
    <t>Studio 3</t>
  </si>
  <si>
    <t>Studio 4</t>
  </si>
  <si>
    <t>Prix la Nuit</t>
  </si>
  <si>
    <t>Appartement</t>
  </si>
  <si>
    <t>Chambre</t>
  </si>
  <si>
    <t>Chambre 2 pers</t>
  </si>
  <si>
    <t>Chambre 3 pers</t>
  </si>
  <si>
    <t>Date de Fin</t>
  </si>
  <si>
    <t>Civilité</t>
  </si>
  <si>
    <t>Nom</t>
  </si>
  <si>
    <t>Prénom</t>
  </si>
  <si>
    <t>Mode de Paiement</t>
  </si>
  <si>
    <t>Date de début</t>
  </si>
  <si>
    <t>Date de fin</t>
  </si>
  <si>
    <t>Moyen de Paiement</t>
  </si>
  <si>
    <t>CB</t>
  </si>
  <si>
    <t>Chèque</t>
  </si>
  <si>
    <t>Epèces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</si>
  <si>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</si>
  <si>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</si>
  <si>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</si>
  <si>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</si>
  <si>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</si>
  <si>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</si>
  <si>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</si>
  <si>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</si>
  <si>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</si>
  <si>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</si>
  <si>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</si>
  <si>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</si>
  <si>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</si>
  <si>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Num</t>
  </si>
  <si>
    <t>Aujourd'hui</t>
  </si>
  <si>
    <t>M.</t>
  </si>
  <si>
    <t>Mlle</t>
  </si>
  <si>
    <t>Mme</t>
  </si>
  <si>
    <t>Style Logement</t>
  </si>
  <si>
    <t>Désignation</t>
  </si>
  <si>
    <t>Appartement 5 pers</t>
  </si>
  <si>
    <t>Appartement 6 pers</t>
  </si>
  <si>
    <t>Date2</t>
  </si>
  <si>
    <t>Date1</t>
  </si>
  <si>
    <t>Mois1</t>
  </si>
  <si>
    <t>Année1</t>
  </si>
  <si>
    <t>Mois2</t>
  </si>
  <si>
    <t>Année2</t>
  </si>
  <si>
    <t>Légendes</t>
  </si>
  <si>
    <t>Prix</t>
  </si>
  <si>
    <t>Logement</t>
  </si>
  <si>
    <t>Date de Départ</t>
  </si>
  <si>
    <t>Date Arrivée</t>
  </si>
  <si>
    <t>&lt;--- Modifier le mois</t>
  </si>
  <si>
    <t>&lt;--- Modifier l'année</t>
  </si>
  <si>
    <t>SAN</t>
  </si>
  <si>
    <t>Bouba</t>
  </si>
  <si>
    <t>lun 05 juin 2017</t>
  </si>
  <si>
    <t>dim 11 juin 2017</t>
  </si>
  <si>
    <t>Clients</t>
  </si>
  <si>
    <t>UNTEL</t>
  </si>
  <si>
    <t>Gueunon</t>
  </si>
  <si>
    <t>mar 20 juin 2017</t>
  </si>
  <si>
    <t>Mois+Année</t>
  </si>
  <si>
    <t>AB</t>
  </si>
  <si>
    <t>Cd</t>
  </si>
  <si>
    <t>sam 01 juil 2017</t>
  </si>
  <si>
    <t>lun 03 juil 2017</t>
  </si>
  <si>
    <t>Espèces</t>
  </si>
  <si>
    <t>Planning du mois de:</t>
  </si>
  <si>
    <t>Année:</t>
  </si>
  <si>
    <t>Arrivée</t>
  </si>
  <si>
    <t>Départ</t>
  </si>
  <si>
    <t>DatesA</t>
  </si>
  <si>
    <t>DatesD</t>
  </si>
  <si>
    <t>ABCD</t>
  </si>
  <si>
    <t>Efgh</t>
  </si>
  <si>
    <t>ven 30 juin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</si>
</sst>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* #,##0.00\ &quot;€&quot;_-;\-* #,##0.00\ &quot;€&quot;_-;_-* &quot;-&quot;??\ &quot;€&quot;_-;_-@_-"/>
    <numFmt numFmtId="164" formatCode="00"/>
    <numFmt numFmtId="165" formatCode="dd\ mmm\ yyyy"/>
    <numFmt numFmtId="166" formatCode="mmmm"/>
    <numFmt numFmtId="167" formatCode="ddd"/>
    <numFmt numFmtId="168" formatCode="dd"/>
    <numFmt numFmtId="169" formatCode="ddd\ dd\ mmm\ yyyy"/>
  </numFmts>
  <fonts count="1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4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u/>
      <sz val="10"/>
      <color theme="1"/>
      <name val="Calibri"/>
      <family val="2"/>
      <scheme val="minor"/>
    </font>
    <font>
      <i/>
      <sz val="10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499984740745262"/>
        <bgColor indexed="64"/>
      </patternFill>
    </fill>
  </fills>
  <borders count="35">
    <border>
      <left/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hair">
        <color auto="1"/>
      </right>
      <top style="thin">
        <color theme="4" tint="0.39997558519241921"/>
      </top>
      <bottom style="thin">
        <color theme="4" tint="0.39997558519241921"/>
      </bottom>
      <diagonal/>
    </border>
    <border>
      <left style="hair">
        <color auto="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hair">
        <color auto="1"/>
      </right>
      <top/>
      <bottom style="thin">
        <color theme="4" tint="0.39997558519241921"/>
      </bottom>
      <diagonal/>
    </border>
    <border>
      <left style="hair">
        <color auto="1"/>
      </left>
      <right style="hair">
        <color auto="1"/>
      </right>
      <top/>
      <bottom style="thin">
        <color theme="4" tint="0.39997558519241921"/>
      </bottom>
      <diagonal/>
    </border>
    <border>
      <left style="hair">
        <color auto="1"/>
      </left>
      <right/>
      <top/>
      <bottom style="thin">
        <color theme="4" tint="0.39997558519241921"/>
      </bottom>
      <diagonal/>
    </border>
    <border>
      <left style="hair">
        <color auto="1"/>
      </left>
      <right style="hair">
        <color auto="1"/>
      </right>
      <top style="thin">
        <color theme="4" tint="0.39997558519241921"/>
      </top>
      <bottom/>
      <diagonal/>
    </border>
    <border>
      <left style="hair">
        <color auto="1"/>
      </left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44" fontId="15" fillId="0" borderId="0" applyFont="0" applyFill="0" applyBorder="0" applyAlignment="0" applyProtection="0"/>
  </cellStyleXfs>
  <cellXfs count="8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44" fontId="0" fillId="0" borderId="6" xfId="0" applyNumberFormat="1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44" fontId="0" fillId="0" borderId="11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44" fontId="0" fillId="0" borderId="3" xfId="0" applyNumberFormat="1" applyFill="1" applyBorder="1" applyAlignment="1">
      <alignment horizontal="center" vertical="center"/>
    </xf>
    <xf numFmtId="0" fontId="0" fillId="3" borderId="0" xfId="0" applyFill="1"/>
    <xf numFmtId="0" fontId="5" fillId="3" borderId="0" xfId="0" applyFont="1" applyFill="1"/>
    <xf numFmtId="0" fontId="0" fillId="3" borderId="0" xfId="0" applyFill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44" fontId="0" fillId="3" borderId="0" xfId="0" applyNumberFormat="1" applyFill="1" applyBorder="1" applyAlignment="1">
      <alignment horizontal="center" vertical="center"/>
    </xf>
    <xf numFmtId="14" fontId="0" fillId="0" borderId="0" xfId="0" applyNumberFormat="1"/>
    <xf numFmtId="164" fontId="0" fillId="0" borderId="0" xfId="0" applyNumberFormat="1" applyFill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0" fontId="7" fillId="2" borderId="12" xfId="0" applyFont="1" applyFill="1" applyBorder="1"/>
    <xf numFmtId="14" fontId="0" fillId="0" borderId="0" xfId="0" applyNumberFormat="1" applyAlignment="1">
      <alignment horizontal="center" vertical="center" textRotation="90"/>
    </xf>
    <xf numFmtId="167" fontId="0" fillId="2" borderId="13" xfId="0" applyNumberFormat="1" applyFont="1" applyFill="1" applyBorder="1" applyAlignment="1">
      <alignment horizontal="center" vertical="center"/>
    </xf>
    <xf numFmtId="167" fontId="0" fillId="2" borderId="15" xfId="0" applyNumberFormat="1" applyFont="1" applyFill="1" applyBorder="1" applyAlignment="1">
      <alignment horizontal="center" vertical="center"/>
    </xf>
    <xf numFmtId="167" fontId="0" fillId="2" borderId="14" xfId="0" applyNumberFormat="1" applyFont="1" applyFill="1" applyBorder="1" applyAlignment="1">
      <alignment horizontal="center" vertical="center"/>
    </xf>
    <xf numFmtId="168" fontId="0" fillId="2" borderId="16" xfId="0" applyNumberFormat="1" applyFill="1" applyBorder="1" applyAlignment="1">
      <alignment horizontal="center" vertical="center"/>
    </xf>
    <xf numFmtId="168" fontId="0" fillId="2" borderId="0" xfId="0" applyNumberFormat="1" applyFill="1" applyBorder="1" applyAlignment="1">
      <alignment horizontal="center" vertical="center"/>
    </xf>
    <xf numFmtId="168" fontId="0" fillId="2" borderId="17" xfId="0" applyNumberFormat="1" applyFill="1" applyBorder="1" applyAlignment="1">
      <alignment horizontal="center" vertical="center"/>
    </xf>
    <xf numFmtId="0" fontId="8" fillId="0" borderId="0" xfId="0" applyFont="1" applyFill="1" applyAlignment="1">
      <alignment horizontal="right" vertical="center"/>
    </xf>
    <xf numFmtId="0" fontId="9" fillId="0" borderId="0" xfId="0" applyFont="1" applyAlignment="1">
      <alignment horizontal="left" vertical="center"/>
    </xf>
    <xf numFmtId="166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67" fontId="0" fillId="0" borderId="0" xfId="0" applyNumberFormat="1"/>
    <xf numFmtId="0" fontId="0" fillId="0" borderId="0" xfId="0" applyNumberFormat="1" applyAlignment="1">
      <alignment horizontal="center" vertical="center"/>
    </xf>
    <xf numFmtId="168" fontId="0" fillId="0" borderId="0" xfId="0" applyNumberFormat="1"/>
    <xf numFmtId="0" fontId="7" fillId="2" borderId="18" xfId="0" applyFont="1" applyFill="1" applyBorder="1"/>
    <xf numFmtId="14" fontId="0" fillId="0" borderId="18" xfId="0" applyNumberFormat="1" applyBorder="1" applyAlignment="1">
      <alignment horizontal="center" vertical="center"/>
    </xf>
    <xf numFmtId="0" fontId="0" fillId="0" borderId="21" xfId="0" applyBorder="1"/>
    <xf numFmtId="0" fontId="0" fillId="0" borderId="22" xfId="0" applyBorder="1"/>
    <xf numFmtId="0" fontId="0" fillId="0" borderId="0" xfId="0" applyAlignment="1">
      <alignment horizontal="center" vertical="center" wrapText="1"/>
    </xf>
    <xf numFmtId="0" fontId="0" fillId="9" borderId="0" xfId="0" applyFill="1" applyAlignment="1">
      <alignment horizontal="center" vertical="center" wrapText="1"/>
    </xf>
    <xf numFmtId="0" fontId="0" fillId="0" borderId="0" xfId="0" applyNumberFormat="1" applyAlignment="1">
      <alignment vertical="center"/>
    </xf>
    <xf numFmtId="44" fontId="0" fillId="0" borderId="0" xfId="0" applyNumberFormat="1" applyAlignment="1">
      <alignment horizontal="center" vertical="center"/>
    </xf>
    <xf numFmtId="0" fontId="0" fillId="0" borderId="0" xfId="0" applyBorder="1"/>
    <xf numFmtId="0" fontId="9" fillId="0" borderId="0" xfId="0" applyNumberFormat="1" applyFont="1" applyAlignment="1">
      <alignment horizontal="left" vertical="center"/>
    </xf>
    <xf numFmtId="0" fontId="6" fillId="0" borderId="0" xfId="0" applyFont="1"/>
    <xf numFmtId="0" fontId="10" fillId="0" borderId="0" xfId="0" applyFont="1" applyFill="1"/>
    <xf numFmtId="0" fontId="5" fillId="0" borderId="29" xfId="0" applyFont="1" applyFill="1" applyBorder="1" applyAlignment="1">
      <alignment horizontal="center" vertical="center"/>
    </xf>
    <xf numFmtId="0" fontId="5" fillId="0" borderId="30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12" fillId="0" borderId="29" xfId="0" applyFont="1" applyFill="1" applyBorder="1" applyAlignment="1">
      <alignment vertical="center"/>
    </xf>
    <xf numFmtId="0" fontId="5" fillId="0" borderId="27" xfId="0" applyFont="1" applyFill="1" applyBorder="1" applyAlignment="1">
      <alignment vertical="center"/>
    </xf>
    <xf numFmtId="0" fontId="3" fillId="4" borderId="27" xfId="0" applyFont="1" applyFill="1" applyBorder="1" applyAlignment="1">
      <alignment vertical="center" wrapText="1"/>
    </xf>
    <xf numFmtId="0" fontId="3" fillId="4" borderId="28" xfId="0" applyFont="1" applyFill="1" applyBorder="1" applyAlignment="1">
      <alignment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14" fontId="0" fillId="0" borderId="0" xfId="0" applyNumberFormat="1" applyFill="1" applyAlignment="1">
      <alignment vertical="center"/>
    </xf>
    <xf numFmtId="14" fontId="10" fillId="3" borderId="34" xfId="0" applyNumberFormat="1" applyFont="1" applyFill="1" applyBorder="1" applyAlignment="1">
      <alignment vertical="center"/>
    </xf>
    <xf numFmtId="0" fontId="10" fillId="3" borderId="34" xfId="0" applyNumberFormat="1" applyFont="1" applyFill="1" applyBorder="1" applyAlignment="1">
      <alignment horizontal="right" vertical="center"/>
    </xf>
    <xf numFmtId="0" fontId="10" fillId="3" borderId="34" xfId="0" applyFont="1" applyFill="1" applyBorder="1" applyAlignment="1">
      <alignment horizontal="right" vertical="center"/>
    </xf>
    <xf numFmtId="166" fontId="10" fillId="3" borderId="34" xfId="0" applyNumberFormat="1" applyFont="1" applyFill="1" applyBorder="1" applyAlignment="1">
      <alignment horizontal="right" vertical="center"/>
    </xf>
    <xf numFmtId="169" fontId="0" fillId="0" borderId="0" xfId="0" applyNumberFormat="1" applyFill="1" applyAlignment="1">
      <alignment horizontal="left" vertical="center"/>
    </xf>
    <xf numFmtId="165" fontId="5" fillId="0" borderId="32" xfId="0" applyNumberFormat="1" applyFont="1" applyFill="1" applyBorder="1" applyAlignment="1">
      <alignment horizontal="center" vertical="center"/>
    </xf>
    <xf numFmtId="44" fontId="4" fillId="0" borderId="33" xfId="0" applyNumberFormat="1" applyFont="1" applyFill="1" applyBorder="1" applyAlignment="1">
      <alignment horizontal="right" vertical="center"/>
    </xf>
    <xf numFmtId="0" fontId="13" fillId="6" borderId="23" xfId="0" applyFont="1" applyFill="1" applyBorder="1" applyAlignment="1">
      <alignment horizontal="center" vertical="center"/>
    </xf>
    <xf numFmtId="0" fontId="13" fillId="10" borderId="24" xfId="0" applyFont="1" applyFill="1" applyBorder="1" applyAlignment="1">
      <alignment horizontal="center" vertical="center"/>
    </xf>
    <xf numFmtId="0" fontId="13" fillId="5" borderId="23" xfId="0" applyFont="1" applyFill="1" applyBorder="1" applyAlignment="1">
      <alignment horizontal="center" vertical="center"/>
    </xf>
    <xf numFmtId="0" fontId="14" fillId="3" borderId="24" xfId="0" applyFont="1" applyFill="1" applyBorder="1" applyAlignment="1">
      <alignment horizontal="center" vertical="center"/>
    </xf>
    <xf numFmtId="0" fontId="13" fillId="7" borderId="23" xfId="0" applyFont="1" applyFill="1" applyBorder="1" applyAlignment="1">
      <alignment horizontal="center" vertical="center"/>
    </xf>
    <xf numFmtId="0" fontId="14" fillId="11" borderId="24" xfId="0" applyFont="1" applyFill="1" applyBorder="1" applyAlignment="1">
      <alignment horizontal="center" vertical="center"/>
    </xf>
    <xf numFmtId="0" fontId="13" fillId="8" borderId="25" xfId="0" applyFont="1" applyFill="1" applyBorder="1" applyAlignment="1">
      <alignment horizontal="center" vertical="center"/>
    </xf>
    <xf numFmtId="0" fontId="13" fillId="9" borderId="26" xfId="0" applyFont="1" applyFill="1" applyBorder="1" applyAlignment="1">
      <alignment horizontal="center" vertical="center"/>
    </xf>
    <xf numFmtId="0" fontId="10" fillId="3" borderId="0" xfId="0" applyFont="1" applyFill="1"/>
    <xf numFmtId="0" fontId="0" fillId="3" borderId="0" xfId="1" applyNumberFormat="1" applyFont="1" applyFill="1" applyAlignment="1"/>
    <xf numFmtId="14" fontId="6" fillId="0" borderId="0" xfId="0" applyNumberFormat="1" applyFont="1" applyAlignment="1">
      <alignment horizontal="center" vertical="center" textRotation="90"/>
    </xf>
    <xf numFmtId="3" fontId="0" fillId="0" borderId="0" xfId="0" applyNumberFormat="1"/>
    <xf numFmtId="0" fontId="11" fillId="0" borderId="19" xfId="0" applyFont="1" applyBorder="1" applyAlignment="1">
      <alignment horizontal="right" vertical="center"/>
    </xf>
    <xf numFmtId="0" fontId="11" fillId="0" borderId="20" xfId="0" applyFont="1" applyBorder="1" applyAlignment="1">
      <alignment horizontal="right" vertical="center"/>
    </xf>
    <xf numFmtId="0" fontId="3" fillId="4" borderId="12" xfId="0" applyFont="1" applyFill="1" applyBorder="1" applyAlignment="1">
      <alignment horizontal="center" vertical="center" wrapText="1"/>
    </xf>
    <xf numFmtId="0" fontId="3" fillId="4" borderId="31" xfId="0" applyFont="1" applyFill="1" applyBorder="1" applyAlignment="1">
      <alignment horizontal="center" vertical="center" wrapText="1"/>
    </xf>
    <xf numFmtId="166" fontId="0" fillId="0" borderId="0" xfId="0" applyNumberFormat="1"/>
  </cellXfs>
  <cellStyles count="2">
    <cellStyle name="Monétaire" xfId="1" builtinId="4"/>
    <cellStyle name="Normal" xfId="0" builtinId="0"/>
  </cellStyles>
  <dxfs count="87">
    <dxf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/>
        <i val="0"/>
      </font>
      <fill>
        <gradientFill>
          <stop position="0">
            <color theme="0" tint="-0.34900967436750391"/>
          </stop>
          <stop position="0.5">
            <color theme="0" tint="-5.0965910824915313E-2"/>
          </stop>
          <stop position="1">
            <color theme="0" tint="-0.34900967436750391"/>
          </stop>
        </gradientFill>
      </fill>
    </dxf>
    <dxf>
      <font>
        <b/>
        <i val="0"/>
      </font>
      <fill>
        <gradientFill>
          <stop position="0">
            <color theme="0" tint="-0.34900967436750391"/>
          </stop>
          <stop position="0.5">
            <color theme="0" tint="-5.0965910824915313E-2"/>
          </stop>
          <stop position="1">
            <color theme="0" tint="-0.34900967436750391"/>
          </stop>
        </gradientFill>
      </fill>
    </dxf>
    <dxf>
      <font>
        <b/>
        <i/>
        <color theme="0"/>
      </font>
      <fill>
        <gradientFill>
          <stop position="0">
            <color theme="4" tint="-0.49803155613879818"/>
          </stop>
          <stop position="0.5">
            <color theme="4" tint="-0.25098422193060094"/>
          </stop>
          <stop position="1">
            <color theme="4" tint="-0.49803155613879818"/>
          </stop>
        </gradientFill>
      </fill>
    </dxf>
    <dxf>
      <font>
        <color theme="7"/>
      </font>
      <fill>
        <patternFill>
          <bgColor theme="7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5"/>
      </font>
      <fill>
        <patternFill>
          <bgColor theme="5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5" tint="0.39994506668294322"/>
      </font>
      <fill>
        <patternFill>
          <bgColor theme="5" tint="0.39994506668294322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b/>
        <i val="0"/>
        <color theme="9" tint="-0.24994659260841701"/>
      </font>
      <fill>
        <patternFill>
          <bgColor theme="4" tint="0.39994506668294322"/>
        </patternFill>
      </fill>
    </dxf>
    <dxf>
      <numFmt numFmtId="19" formatCode="dd/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numFmt numFmtId="169" formatCode="ddd\ dd\ mmm\ 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/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border diagonalUp="0" diagonalDown="0">
        <left/>
        <right/>
        <top/>
        <bottom/>
      </border>
    </dxf>
    <dxf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22" fmlaLink="$E$1" max="12" min="1" page="10" val="6"/>
</file>

<file path=xl/ctrlProps/ctrlProp2.xml><?xml version="1.0" encoding="utf-8"?>
<formControlPr xmlns="http://schemas.microsoft.com/office/spreadsheetml/2009/9/main" objectType="Spin" dx="22" fmlaLink="$B$2" max="30000" min="1900" page="10" val="2017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750234</xdr:colOff>
      <xdr:row>11</xdr:row>
      <xdr:rowOff>133350</xdr:rowOff>
    </xdr:from>
    <xdr:to>
      <xdr:col>2</xdr:col>
      <xdr:colOff>1283634</xdr:colOff>
      <xdr:row>11</xdr:row>
      <xdr:rowOff>371475</xdr:rowOff>
    </xdr:to>
    <xdr:sp macro="[0]!Reserv" textlink="">
      <xdr:nvSpPr>
        <xdr:cNvPr id="2" name="Rectangle avec coins rognés du même côté 1"/>
        <xdr:cNvSpPr/>
      </xdr:nvSpPr>
      <xdr:spPr>
        <a:xfrm>
          <a:off x="3169584" y="1571625"/>
          <a:ext cx="1590675" cy="238125"/>
        </a:xfrm>
        <a:prstGeom prst="snip2SameRect">
          <a:avLst/>
        </a:prstGeom>
        <a:solidFill>
          <a:schemeClr val="accent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u="sng"/>
            <a:t>Résérvation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838199</xdr:colOff>
          <xdr:row>0</xdr:row>
          <xdr:rowOff>28575</xdr:rowOff>
        </xdr:from>
        <xdr:to>
          <xdr:col>1</xdr:col>
          <xdr:colOff>981074</xdr:colOff>
          <xdr:row>0</xdr:row>
          <xdr:rowOff>228600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838199</xdr:colOff>
          <xdr:row>1</xdr:row>
          <xdr:rowOff>28575</xdr:rowOff>
        </xdr:from>
        <xdr:to>
          <xdr:col>1</xdr:col>
          <xdr:colOff>981074</xdr:colOff>
          <xdr:row>1</xdr:row>
          <xdr:rowOff>228600</xdr:rowOff>
        </xdr:to>
        <xdr:sp macro="" textlink="">
          <xdr:nvSpPr>
            <xdr:cNvPr id="1026" name="Spinner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oneCellAnchor>
    <xdr:from>
      <xdr:col>2</xdr:col>
      <xdr:colOff>380999</xdr:colOff>
      <xdr:row>1</xdr:row>
      <xdr:rowOff>219075</xdr:rowOff>
    </xdr:from>
    <xdr:ext cx="600075" cy="409575"/>
    <xdr:sp macro="" textlink="">
      <xdr:nvSpPr>
        <xdr:cNvPr id="3" name="Rectangle 2"/>
        <xdr:cNvSpPr/>
      </xdr:nvSpPr>
      <xdr:spPr>
        <a:xfrm>
          <a:off x="3857624" y="457200"/>
          <a:ext cx="600075" cy="409575"/>
        </a:xfrm>
        <a:prstGeom prst="rect">
          <a:avLst/>
        </a:prstGeom>
        <a:noFill/>
        <a:effectLst/>
      </xdr:spPr>
      <xdr:txBody>
        <a:bodyPr wrap="square" lIns="91440" tIns="45720" rIns="91440" bIns="45720" anchor="ctr">
          <a:noAutofit/>
        </a:bodyPr>
        <a:lstStyle/>
        <a:p>
          <a:pPr algn="ctr"/>
          <a:r>
            <a:rPr lang="fr-FR" sz="32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1</a:t>
          </a:r>
        </a:p>
      </xdr:txBody>
    </xdr:sp>
    <xdr:clientData/>
  </xdr:oneCellAnchor>
  <xdr:oneCellAnchor>
    <xdr:from>
      <xdr:col>2</xdr:col>
      <xdr:colOff>380999</xdr:colOff>
      <xdr:row>9</xdr:row>
      <xdr:rowOff>104775</xdr:rowOff>
    </xdr:from>
    <xdr:ext cx="600075" cy="409575"/>
    <xdr:sp macro="" textlink="">
      <xdr:nvSpPr>
        <xdr:cNvPr id="6" name="Rectangle 5"/>
        <xdr:cNvSpPr/>
      </xdr:nvSpPr>
      <xdr:spPr>
        <a:xfrm>
          <a:off x="3857624" y="1162050"/>
          <a:ext cx="600075" cy="409575"/>
        </a:xfrm>
        <a:prstGeom prst="rect">
          <a:avLst/>
        </a:prstGeom>
        <a:noFill/>
        <a:effectLst/>
      </xdr:spPr>
      <xdr:txBody>
        <a:bodyPr wrap="square" lIns="91440" tIns="45720" rIns="91440" bIns="45720" anchor="ctr">
          <a:noAutofit/>
        </a:bodyPr>
        <a:lstStyle/>
        <a:p>
          <a:pPr algn="ctr"/>
          <a:r>
            <a:rPr lang="fr-FR" sz="32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2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1" name="TabStudio" displayName="TabStudio" ref="A1:D5" totalsRowShown="0" headerRowDxfId="86" dataDxfId="85" tableBorderDxfId="84">
  <autoFilter ref="A1:D5">
    <filterColumn colId="0" hiddenButton="1"/>
    <filterColumn colId="1" hiddenButton="1"/>
    <filterColumn colId="2" hiddenButton="1"/>
    <filterColumn colId="3" hiddenButton="1"/>
  </autoFilter>
  <tableColumns count="4">
    <tableColumn id="1" name="Style" dataDxfId="83"/>
    <tableColumn id="2" name="Désignation" dataDxfId="82"/>
    <tableColumn id="3" name="Nbres de Pers." dataDxfId="81"/>
    <tableColumn id="4" name="Prix la Nuit" dataDxfId="8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TabAppartement" displayName="TabAppartement" ref="F1:I3" totalsRowShown="0" headerRowDxfId="79" dataDxfId="77" headerRowBorderDxfId="78" tableBorderDxfId="76" totalsRowBorderDxfId="75">
  <autoFilter ref="F1:I3">
    <filterColumn colId="0" hiddenButton="1"/>
    <filterColumn colId="1" hiddenButton="1"/>
    <filterColumn colId="2" hiddenButton="1"/>
    <filterColumn colId="3" hiddenButton="1"/>
  </autoFilter>
  <tableColumns count="4">
    <tableColumn id="1" name="Style" dataDxfId="74"/>
    <tableColumn id="2" name="Désignation" dataDxfId="73"/>
    <tableColumn id="3" name="Nbres de Pers." dataDxfId="72"/>
    <tableColumn id="4" name="Prix la Nuit" dataDxfId="7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6" name="TabChambre" displayName="TabChambre" ref="K1:N3" totalsRowShown="0" headerRowDxfId="70" dataDxfId="68" headerRowBorderDxfId="69" tableBorderDxfId="67" totalsRowBorderDxfId="66">
  <autoFilter ref="K1:N3">
    <filterColumn colId="0" hiddenButton="1"/>
    <filterColumn colId="1" hiddenButton="1"/>
    <filterColumn colId="2" hiddenButton="1"/>
    <filterColumn colId="3" hiddenButton="1"/>
  </autoFilter>
  <tableColumns count="4">
    <tableColumn id="1" name="Style" dataDxfId="65"/>
    <tableColumn id="2" name="Désignation" dataDxfId="64"/>
    <tableColumn id="3" name="Nbres de Pers." dataDxfId="63"/>
    <tableColumn id="4" name="Prix la Nuit" dataDxfId="6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7" name="TabMoyPaie" displayName="TabMoyPaie" ref="P1:P5" totalsRowShown="0" headerRowDxfId="61" dataDxfId="60">
  <autoFilter ref="P1:P5">
    <filterColumn colId="0" hiddenButton="1"/>
  </autoFilter>
  <tableColumns count="1">
    <tableColumn id="1" name="Moyen de Paiement" dataDxfId="59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8" name="TabMois" displayName="TabMois" ref="R1:S13" totalsRowShown="0" headerRowDxfId="58" dataDxfId="57">
  <autoFilter ref="R1:S13">
    <filterColumn colId="0" hiddenButton="1"/>
    <filterColumn colId="1" hiddenButton="1"/>
  </autoFilter>
  <tableColumns count="2">
    <tableColumn id="1" name="Mois" dataDxfId="56"/>
    <tableColumn id="2" name="Num" dataDxfId="55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12" name="TabCivilite" displayName="TabCivilite" ref="U1:U5" totalsRowShown="0" headerRowDxfId="54" dataDxfId="53">
  <autoFilter ref="U1:U5">
    <filterColumn colId="0" hiddenButton="1"/>
  </autoFilter>
  <tableColumns count="1">
    <tableColumn id="1" name="Civilité" dataDxfId="52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3" name="TabLogement" displayName="TabLogement" ref="W1:W5" totalsRowShown="0" headerRowDxfId="51" dataDxfId="50">
  <autoFilter ref="W1:W5">
    <filterColumn colId="0" hiddenButton="1"/>
  </autoFilter>
  <tableColumns count="1">
    <tableColumn id="1" name="Style Logement" dataDxfId="49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4" name="TabJrsA" displayName="TabJrsA" ref="Y1:Z32" totalsRowShown="0" headerRowDxfId="48" dataDxfId="47">
  <autoFilter ref="Y1:Z32">
    <filterColumn colId="0" hiddenButton="1"/>
    <filterColumn colId="1" hiddenButton="1"/>
  </autoFilter>
  <tableColumns count="2">
    <tableColumn id="1" name="Arrivée" dataDxfId="46">
      <calculatedColumnFormula>TEXT($Z2,"jjj jj mmm aaaa")</calculatedColumnFormula>
    </tableColumn>
    <tableColumn id="2" name="DatesA" dataDxfId="45">
      <calculatedColumnFormula>$AB$1+$AJ1</calculatedColumnFormula>
    </tableColumn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2" name="TabJrsD" displayName="TabJrsD" ref="AE1:AF32" totalsRowShown="0" headerRowDxfId="44" dataDxfId="43">
  <autoFilter ref="AE1:AF32">
    <filterColumn colId="0" hiddenButton="1"/>
    <filterColumn colId="1" hiddenButton="1"/>
  </autoFilter>
  <tableColumns count="2">
    <tableColumn id="1" name="Départ" dataDxfId="42">
      <calculatedColumnFormula>TEXT(TabJrsD[[#This Row],[DatesD]],"jjj jj mmm aaaa")</calculatedColumnFormula>
    </tableColumn>
    <tableColumn id="2" name="DatesD" dataDxfId="41">
      <calculatedColumnFormula>$AH$1+$AJ1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4" name="TabClients" displayName="TabClients" ref="A1:Z5" totalsRowShown="0" headerRowDxfId="27" dataDxfId="26">
  <autoFilter ref="A1:Z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</autoFilter>
  <tableColumns count="26">
    <tableColumn id="2" name="Civilité" dataDxfId="25"/>
    <tableColumn id="3" name="Nom" dataDxfId="24"/>
    <tableColumn id="4" name="Prénom" dataDxfId="23"/>
    <tableColumn id="6" name="Clients" dataDxfId="22">
      <calculatedColumnFormula>CONCATENATE(TabClients[Civilité]," ",TabClients[Nom]," ",TabClients[Prénom])</calculatedColumnFormula>
    </tableColumn>
    <tableColumn id="19" name="Logement" dataDxfId="21"/>
    <tableColumn id="18" name="Prix" dataDxfId="20">
      <calculatedColumnFormula xml:space="preserve">
IF(TabClients[[#This Row],[Logement]]=TabClients[[#Headers],[Studio 1]],(TabClients[[#This Row],[Date de Départ]]-TabClients[[#This Row],[Date Arrivée]])*TabClients[[#This Row],[Studio 1]],
IF(TabClients[[#This Row],[Logement]]=TabClients[[#Headers],[Studio 2]],(TabClients[[#This Row],[Date de Départ]]-TabClients[[#This Row],[Date Arrivée]])*TabClients[[#This Row],[Studio 2]],
IF(TabClients[[#This Row],[Logement]]=TabClients[[#Headers],[Studio 3]],(TabClients[[#This Row],[Date de Départ]]-TabClients[[#This Row],[Date Arrivée]])*TabClients[[#This Row],[Studio 3]],
IF(TabClients[[#This Row],[Logement]]=TabClients[[#Headers],[Studio 4]],(TabClients[[#This Row],[Date de Départ]]-TabClients[[#This Row],[Date Arrivée]])*TabClients[[#This Row],[Studio 4]],
IF(TabClients[[#This Row],[Logement]]=TabClients[[#Headers],[Appartement 5 pers]],(TabClients[[#This Row],[Date de Départ]]-TabClients[[#This Row],[Date Arrivée]])*TabClients[[#This Row],[Appartement 5 pers]],
IF(TabClients[[#This Row],[Logement]]=TabClients[[#Headers],[Appartement 6 pers]],(TabClients[[#This Row],[Date de Départ]]-TabClients[[#This Row],[Date Arrivée]])*TabClients[[#This Row],[Appartement 6 pers]],
IF(TabClients[[#This Row],[Logement]]=TabClients[[#Headers],[Chambre 2 pers]],(TabClients[[#This Row],[Date de Départ]]-TabClients[[#This Row],[Date Arrivée]])*TabClients[[#This Row],[Chambre 2 pers]],
IF(TabClients[[#This Row],[Logement]]=TabClients[[#Headers],[Chambre 3 pers]],(TabClients[[#This Row],[Date de Départ]]-TabClients[[#This Row],[Date Arrivée]])*TabClients[[#This Row],[Chambre 3 pers]],
""))))))))</calculatedColumnFormula>
    </tableColumn>
    <tableColumn id="5" name="Mode de Paiement" dataDxfId="19"/>
    <tableColumn id="7" name="Date de début" dataDxfId="18"/>
    <tableColumn id="13" name="Date Arrivée" dataDxfId="17">
      <calculatedColumnFormula>IF(TabClients[[#This Row],[Date de début]]="","",DATE(TabClients[Année1],TabClients[Mois1],TabClients[Date1]))</calculatedColumnFormula>
    </tableColumn>
    <tableColumn id="11" name="Date1" dataDxfId="16">
      <calculatedColumnFormula>MID(TabClients[Date de début],5,2)</calculatedColumnFormula>
    </tableColumn>
    <tableColumn id="10" name="Mois1" dataDxfId="15">
      <calculatedColumnFormula>IF(TabClients[[#This Row],[Date de début]]="","",MONTH(DATEVALUE(MID(H2,FIND(" ",H2,FIND(" ",H2,1)+1),5)&amp;" 1")))</calculatedColumnFormula>
    </tableColumn>
    <tableColumn id="9" name="Année1" dataDxfId="14">
      <calculatedColumnFormula>RIGHT(TabClients[Date de début],4)</calculatedColumnFormula>
    </tableColumn>
    <tableColumn id="8" name="Date de fin" dataDxfId="13"/>
    <tableColumn id="14" name="Date de Départ" dataDxfId="12">
      <calculatedColumnFormula>IF(TabClients[[#This Row],[Date de fin]]="","",DATE(TabClients[Année2],TabClients[Mois2],TabClients[Date2]))</calculatedColumnFormula>
    </tableColumn>
    <tableColumn id="15" name="Date2" dataDxfId="11">
      <calculatedColumnFormula>MID(TabClients[Date de fin],5,2)</calculatedColumnFormula>
    </tableColumn>
    <tableColumn id="16" name="Mois2" dataDxfId="10">
      <calculatedColumnFormula>IF(TabClients[[#This Row],[Date de fin]]="","",MONTH(DATEVALUE(MID(M2,FIND(" ",M2,FIND(" ",M2,1)+1),5)&amp;" 1")))</calculatedColumnFormula>
    </tableColumn>
    <tableColumn id="17" name="Année2" dataDxfId="9">
      <calculatedColumnFormula>RIGHT(TabClients[Date de fin],4)</calculatedColumnFormula>
    </tableColumn>
    <tableColumn id="20" name="Studio 1" dataDxfId="8">
      <calculatedColumnFormula xml:space="preserve">
IF(TabClients[[#This Row],[Logement]]=TabClients[[#Headers],[Studio 1]],50,"")</calculatedColumnFormula>
    </tableColumn>
    <tableColumn id="21" name="Studio 2" dataDxfId="7">
      <calculatedColumnFormula xml:space="preserve">
IF(TabClients[[#This Row],[Logement]]=TabClients[[#Headers],[Studio 2]],50,"")</calculatedColumnFormula>
    </tableColumn>
    <tableColumn id="22" name="Studio 3" dataDxfId="6">
      <calculatedColumnFormula xml:space="preserve">
IF(TabClients[[#This Row],[Logement]]=TabClients[[#Headers],[Studio 3]],50,"")</calculatedColumnFormula>
    </tableColumn>
    <tableColumn id="23" name="Studio 4" dataDxfId="5">
      <calculatedColumnFormula xml:space="preserve">
IF(TabClients[[#This Row],[Logement]]=TabClients[[#Headers],[Studio 4]],50,"")</calculatedColumnFormula>
    </tableColumn>
    <tableColumn id="24" name="Appartement 5 pers" dataDxfId="4">
      <calculatedColumnFormula xml:space="preserve">
IF(TabClients[[#This Row],[Logement]]=TabClients[[#Headers],[Appartement 5 pers]],70,"")</calculatedColumnFormula>
    </tableColumn>
    <tableColumn id="25" name="Appartement 6 pers" dataDxfId="3">
      <calculatedColumnFormula xml:space="preserve">
IF(TabClients[[#This Row],[Logement]]=TabClients[[#Headers],[Appartement 6 pers]],75,"")</calculatedColumnFormula>
    </tableColumn>
    <tableColumn id="26" name="Chambre 2 pers" dataDxfId="2">
      <calculatedColumnFormula xml:space="preserve">
IF(TabClients[[#This Row],[Logement]]=TabClients[[#Headers],[Chambre 2 pers]],37,"")</calculatedColumnFormula>
    </tableColumn>
    <tableColumn id="27" name="Chambre 3 pers" dataDxfId="1">
      <calculatedColumnFormula xml:space="preserve">
IF(TabClients[[#This Row],[Logement]]=TabClients[[#Headers],[Chambre 3 pers]],47,"")</calculatedColumnFormula>
    </tableColumn>
    <tableColumn id="1" name="Mois+Année" dataDxfId="0">
      <calculatedColumnFormula>CONCATENATE(TabClients[[#This Row],[Mois1]]," ",TabClients[[#This Row],[Année1]])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J32"/>
  <sheetViews>
    <sheetView showGridLines="0" topLeftCell="R1" workbookViewId="0">
      <selection activeCell="AI2" sqref="AI2"/>
    </sheetView>
  </sheetViews>
  <sheetFormatPr baseColWidth="10" defaultRowHeight="15" x14ac:dyDescent="0.25"/>
  <cols>
    <col min="1" max="1" width="12.85546875" style="17" bestFit="1" customWidth="1"/>
    <col min="2" max="2" width="19.28515625" style="17" bestFit="1" customWidth="1"/>
    <col min="3" max="3" width="13.85546875" style="17" bestFit="1" customWidth="1"/>
    <col min="4" max="4" width="10.7109375" style="17" bestFit="1" customWidth="1"/>
    <col min="5" max="5" width="1.42578125" style="17" customWidth="1"/>
    <col min="6" max="6" width="12.85546875" style="17" bestFit="1" customWidth="1"/>
    <col min="7" max="7" width="19.28515625" style="17" bestFit="1" customWidth="1"/>
    <col min="8" max="8" width="16" style="17" customWidth="1"/>
    <col min="9" max="9" width="12.85546875" style="17" customWidth="1"/>
    <col min="10" max="10" width="1.42578125" style="17" customWidth="1"/>
    <col min="11" max="11" width="9" style="17" bestFit="1" customWidth="1"/>
    <col min="12" max="12" width="14.7109375" style="17" bestFit="1" customWidth="1"/>
    <col min="13" max="13" width="16" style="17" customWidth="1"/>
    <col min="14" max="14" width="12.85546875" style="17" customWidth="1"/>
    <col min="15" max="15" width="1.42578125" style="17" customWidth="1"/>
    <col min="16" max="16" width="21.140625" style="17" customWidth="1"/>
    <col min="17" max="17" width="1.42578125" style="17" customWidth="1"/>
    <col min="18" max="19" width="11.42578125" style="17"/>
    <col min="20" max="20" width="1.42578125" style="17" customWidth="1"/>
    <col min="21" max="21" width="11.42578125" style="17"/>
    <col min="22" max="22" width="1.42578125" style="17" customWidth="1"/>
    <col min="23" max="23" width="16.85546875" style="17" customWidth="1"/>
    <col min="24" max="24" width="1.42578125" style="17" customWidth="1"/>
    <col min="25" max="25" width="15.42578125" style="17" bestFit="1" customWidth="1"/>
    <col min="26" max="26" width="11.85546875" style="17" bestFit="1" customWidth="1"/>
    <col min="27" max="27" width="1.42578125" style="17" customWidth="1"/>
    <col min="28" max="28" width="11.42578125" style="17"/>
    <col min="29" max="29" width="7.28515625" style="17" bestFit="1" customWidth="1"/>
    <col min="30" max="30" width="1.42578125" style="17" customWidth="1"/>
    <col min="31" max="31" width="15.5703125" style="17" bestFit="1" customWidth="1"/>
    <col min="32" max="32" width="11.85546875" style="17" bestFit="1" customWidth="1"/>
    <col min="33" max="33" width="1.42578125" style="17" customWidth="1"/>
    <col min="34" max="35" width="11.42578125" style="17"/>
    <col min="36" max="36" width="3" style="17" bestFit="1" customWidth="1"/>
    <col min="37" max="16384" width="11.42578125" style="17"/>
  </cols>
  <sheetData>
    <row r="1" spans="1:36" x14ac:dyDescent="0.25">
      <c r="A1" s="13" t="s">
        <v>0</v>
      </c>
      <c r="B1" s="14" t="s">
        <v>42</v>
      </c>
      <c r="C1" s="14" t="s">
        <v>1</v>
      </c>
      <c r="D1" s="15" t="s">
        <v>7</v>
      </c>
      <c r="F1" s="4" t="s">
        <v>0</v>
      </c>
      <c r="G1" s="5" t="s">
        <v>42</v>
      </c>
      <c r="H1" s="5" t="s">
        <v>1</v>
      </c>
      <c r="I1" s="6" t="s">
        <v>7</v>
      </c>
      <c r="K1" s="4" t="s">
        <v>0</v>
      </c>
      <c r="L1" s="5" t="s">
        <v>42</v>
      </c>
      <c r="M1" s="5" t="s">
        <v>1</v>
      </c>
      <c r="N1" s="6" t="s">
        <v>7</v>
      </c>
      <c r="O1" s="18"/>
      <c r="P1" s="3" t="s">
        <v>19</v>
      </c>
      <c r="R1" s="3" t="s">
        <v>23</v>
      </c>
      <c r="S1" s="3" t="s">
        <v>36</v>
      </c>
      <c r="U1" s="3" t="s">
        <v>13</v>
      </c>
      <c r="W1" s="3" t="s">
        <v>41</v>
      </c>
      <c r="Y1" s="3" t="s">
        <v>74</v>
      </c>
      <c r="Z1" s="3" t="s">
        <v>76</v>
      </c>
      <c r="AB1" s="63">
        <f>IF($AC$1="","",DATE($AC$2,INDEX(TabMois[],MATCH($AC$1,TabMois[Num],0),2),1))</f>
        <v>42887</v>
      </c>
      <c r="AC1" s="64">
        <f>INDEX(TabMois[],MATCH(AC3,TabMois[Mois],0),2)</f>
        <v>6</v>
      </c>
      <c r="AE1" s="3" t="s">
        <v>75</v>
      </c>
      <c r="AF1" s="3" t="s">
        <v>77</v>
      </c>
      <c r="AH1" s="63">
        <f>IF($AI$1="","",DATE($AI$2,INDEX(TabMois[],MATCH($AI$1,TabMois[Num],0),2),1))</f>
        <v>42917</v>
      </c>
      <c r="AI1" s="64">
        <f>INDEX(TabMois[],MATCH(AI3,TabMois[Mois],0),2)</f>
        <v>7</v>
      </c>
      <c r="AJ1" s="78">
        <v>0</v>
      </c>
    </row>
    <row r="2" spans="1:36" x14ac:dyDescent="0.25">
      <c r="A2" s="13" t="s">
        <v>2</v>
      </c>
      <c r="B2" s="14" t="s">
        <v>3</v>
      </c>
      <c r="C2" s="14">
        <v>2</v>
      </c>
      <c r="D2" s="16">
        <v>50</v>
      </c>
      <c r="F2" s="7" t="s">
        <v>8</v>
      </c>
      <c r="G2" s="8" t="s">
        <v>43</v>
      </c>
      <c r="H2" s="8">
        <v>5</v>
      </c>
      <c r="I2" s="9">
        <v>70</v>
      </c>
      <c r="K2" s="7" t="s">
        <v>9</v>
      </c>
      <c r="L2" s="8" t="s">
        <v>10</v>
      </c>
      <c r="M2" s="8">
        <v>2</v>
      </c>
      <c r="N2" s="9">
        <v>37</v>
      </c>
      <c r="O2" s="18"/>
      <c r="P2" s="3"/>
      <c r="R2" s="3" t="s">
        <v>24</v>
      </c>
      <c r="S2" s="23">
        <v>1</v>
      </c>
      <c r="U2" s="3"/>
      <c r="W2" s="3"/>
      <c r="Y2" s="62" t="str">
        <f t="shared" ref="Y2:Y32" si="0">TEXT($Z2,"jjj jj mmm aaaa")</f>
        <v>jeu 01 juin 2017</v>
      </c>
      <c r="Z2" s="62">
        <f t="shared" ref="Z2:Z29" si="1">$AB$1+$AJ1</f>
        <v>42887</v>
      </c>
      <c r="AB2" s="63">
        <f>IF($AB$1="","",EOMONTH($AB$1,0))</f>
        <v>42916</v>
      </c>
      <c r="AC2" s="65">
        <v>2017</v>
      </c>
      <c r="AE2" s="67" t="str">
        <f>TEXT(TabJrsD[[#This Row],[DatesD]],"jjj jj mmm aaaa")</f>
        <v>sam 01 juil 2017</v>
      </c>
      <c r="AF2" s="62">
        <f t="shared" ref="AF2:AF29" si="2">$AH$1+$AJ1</f>
        <v>42917</v>
      </c>
      <c r="AH2" s="63">
        <f>IF($AH$1="","",EOMONTH($AH$1,0))</f>
        <v>42947</v>
      </c>
      <c r="AI2" s="65">
        <v>2017</v>
      </c>
      <c r="AJ2" s="78">
        <v>1</v>
      </c>
    </row>
    <row r="3" spans="1:36" x14ac:dyDescent="0.25">
      <c r="A3" s="13" t="s">
        <v>2</v>
      </c>
      <c r="B3" s="14" t="s">
        <v>4</v>
      </c>
      <c r="C3" s="14">
        <v>2</v>
      </c>
      <c r="D3" s="16">
        <v>50</v>
      </c>
      <c r="F3" s="7" t="s">
        <v>8</v>
      </c>
      <c r="G3" s="10" t="s">
        <v>44</v>
      </c>
      <c r="H3" s="10">
        <v>6</v>
      </c>
      <c r="I3" s="11">
        <v>75</v>
      </c>
      <c r="K3" s="7" t="s">
        <v>9</v>
      </c>
      <c r="L3" s="10" t="s">
        <v>11</v>
      </c>
      <c r="M3" s="10">
        <v>3</v>
      </c>
      <c r="N3" s="11">
        <v>47</v>
      </c>
      <c r="O3" s="18"/>
      <c r="P3" s="3" t="s">
        <v>20</v>
      </c>
      <c r="R3" s="3" t="s">
        <v>25</v>
      </c>
      <c r="S3" s="23">
        <v>2</v>
      </c>
      <c r="U3" s="3" t="s">
        <v>38</v>
      </c>
      <c r="W3" s="3" t="s">
        <v>2</v>
      </c>
      <c r="Y3" s="67" t="str">
        <f t="shared" si="0"/>
        <v>ven 02 juin 2017</v>
      </c>
      <c r="Z3" s="62">
        <f t="shared" si="1"/>
        <v>42888</v>
      </c>
      <c r="AC3" s="66" t="s">
        <v>29</v>
      </c>
      <c r="AE3" s="62" t="str">
        <f>TEXT(TabJrsD[[#This Row],[DatesD]],"jjj jj mmm aaaa")</f>
        <v>dim 02 juil 2017</v>
      </c>
      <c r="AF3" s="62">
        <f t="shared" si="2"/>
        <v>42918</v>
      </c>
      <c r="AI3" s="66" t="s">
        <v>30</v>
      </c>
      <c r="AJ3" s="78">
        <v>2</v>
      </c>
    </row>
    <row r="4" spans="1:36" x14ac:dyDescent="0.25">
      <c r="A4" s="13" t="s">
        <v>2</v>
      </c>
      <c r="B4" s="14" t="s">
        <v>5</v>
      </c>
      <c r="C4" s="14">
        <v>2</v>
      </c>
      <c r="D4" s="16">
        <v>50</v>
      </c>
      <c r="F4" s="18"/>
      <c r="G4" s="18"/>
      <c r="H4" s="18"/>
      <c r="I4" s="18"/>
      <c r="K4" s="18"/>
      <c r="L4" s="18"/>
      <c r="M4" s="18"/>
      <c r="N4" s="18"/>
      <c r="O4" s="18"/>
      <c r="P4" s="3" t="s">
        <v>21</v>
      </c>
      <c r="R4" s="3" t="s">
        <v>26</v>
      </c>
      <c r="S4" s="23">
        <v>3</v>
      </c>
      <c r="U4" s="3" t="s">
        <v>40</v>
      </c>
      <c r="W4" s="3" t="s">
        <v>8</v>
      </c>
      <c r="Y4" s="67" t="str">
        <f t="shared" si="0"/>
        <v>sam 03 juin 2017</v>
      </c>
      <c r="Z4" s="62">
        <f t="shared" si="1"/>
        <v>42889</v>
      </c>
      <c r="AE4" s="62" t="str">
        <f>TEXT(TabJrsD[[#This Row],[DatesD]],"jjj jj mmm aaaa")</f>
        <v>lun 03 juil 2017</v>
      </c>
      <c r="AF4" s="62">
        <f t="shared" si="2"/>
        <v>42919</v>
      </c>
      <c r="AJ4" s="78">
        <v>3</v>
      </c>
    </row>
    <row r="5" spans="1:36" x14ac:dyDescent="0.25">
      <c r="A5" s="13" t="s">
        <v>2</v>
      </c>
      <c r="B5" s="14" t="s">
        <v>6</v>
      </c>
      <c r="C5" s="14">
        <v>2</v>
      </c>
      <c r="D5" s="16">
        <v>50</v>
      </c>
      <c r="F5" s="18"/>
      <c r="G5" s="18"/>
      <c r="H5" s="18"/>
      <c r="I5" s="18"/>
      <c r="K5" s="18"/>
      <c r="L5" s="18"/>
      <c r="M5" s="18"/>
      <c r="N5" s="18"/>
      <c r="O5" s="18"/>
      <c r="P5" s="3" t="s">
        <v>22</v>
      </c>
      <c r="R5" s="3" t="s">
        <v>27</v>
      </c>
      <c r="S5" s="23">
        <v>4</v>
      </c>
      <c r="U5" s="3" t="s">
        <v>39</v>
      </c>
      <c r="W5" s="3" t="s">
        <v>9</v>
      </c>
      <c r="Y5" s="67" t="str">
        <f t="shared" si="0"/>
        <v>dim 04 juin 2017</v>
      </c>
      <c r="Z5" s="62">
        <f t="shared" si="1"/>
        <v>42890</v>
      </c>
      <c r="AE5" s="62" t="str">
        <f>TEXT(TabJrsD[[#This Row],[DatesD]],"jjj jj mmm aaaa")</f>
        <v>mar 04 juil 2017</v>
      </c>
      <c r="AF5" s="62">
        <f t="shared" si="2"/>
        <v>42920</v>
      </c>
      <c r="AJ5" s="78">
        <v>4</v>
      </c>
    </row>
    <row r="6" spans="1:36" x14ac:dyDescent="0.25">
      <c r="A6" s="20"/>
      <c r="B6" s="20"/>
      <c r="C6" s="20"/>
      <c r="D6" s="21"/>
      <c r="F6" s="18"/>
      <c r="G6" s="18"/>
      <c r="H6" s="18"/>
      <c r="I6" s="18"/>
      <c r="K6" s="18"/>
      <c r="L6" s="18"/>
      <c r="M6" s="18"/>
      <c r="N6" s="18"/>
      <c r="O6" s="18"/>
      <c r="R6" s="3" t="s">
        <v>28</v>
      </c>
      <c r="S6" s="23">
        <v>5</v>
      </c>
      <c r="Y6" s="67" t="str">
        <f t="shared" si="0"/>
        <v>lun 05 juin 2017</v>
      </c>
      <c r="Z6" s="62">
        <f t="shared" si="1"/>
        <v>42891</v>
      </c>
      <c r="AE6" s="62" t="str">
        <f>TEXT(TabJrsD[[#This Row],[DatesD]],"jjj jj mmm aaaa")</f>
        <v>mer 05 juil 2017</v>
      </c>
      <c r="AF6" s="62">
        <f t="shared" si="2"/>
        <v>42921</v>
      </c>
      <c r="AJ6" s="78">
        <v>5</v>
      </c>
    </row>
    <row r="7" spans="1:36" x14ac:dyDescent="0.25">
      <c r="A7" s="20"/>
      <c r="B7" s="20"/>
      <c r="C7" s="20"/>
      <c r="D7" s="20"/>
      <c r="F7" s="18"/>
      <c r="G7" s="18"/>
      <c r="H7" s="18"/>
      <c r="I7" s="18"/>
      <c r="K7" s="18"/>
      <c r="L7" s="18"/>
      <c r="M7" s="18"/>
      <c r="N7" s="18"/>
      <c r="O7" s="18"/>
      <c r="R7" s="3" t="s">
        <v>29</v>
      </c>
      <c r="S7" s="23">
        <v>6</v>
      </c>
      <c r="Y7" s="67" t="str">
        <f t="shared" si="0"/>
        <v>mar 06 juin 2017</v>
      </c>
      <c r="Z7" s="62">
        <f t="shared" si="1"/>
        <v>42892</v>
      </c>
      <c r="AE7" s="62" t="str">
        <f>TEXT(TabJrsD[[#This Row],[DatesD]],"jjj jj mmm aaaa")</f>
        <v>jeu 06 juil 2017</v>
      </c>
      <c r="AF7" s="62">
        <f t="shared" si="2"/>
        <v>42922</v>
      </c>
      <c r="AJ7" s="78">
        <v>6</v>
      </c>
    </row>
    <row r="8" spans="1:36" x14ac:dyDescent="0.25">
      <c r="A8" s="20"/>
      <c r="B8" s="20"/>
      <c r="C8" s="20"/>
      <c r="D8" s="20"/>
      <c r="F8" s="18"/>
      <c r="G8" s="18"/>
      <c r="H8" s="18"/>
      <c r="I8" s="18"/>
      <c r="K8" s="18"/>
      <c r="L8" s="18"/>
      <c r="M8" s="18"/>
      <c r="N8" s="18"/>
      <c r="O8" s="18"/>
      <c r="R8" s="3" t="s">
        <v>30</v>
      </c>
      <c r="S8" s="23">
        <v>7</v>
      </c>
      <c r="Y8" s="67" t="str">
        <f t="shared" si="0"/>
        <v>mer 07 juin 2017</v>
      </c>
      <c r="Z8" s="62">
        <f t="shared" si="1"/>
        <v>42893</v>
      </c>
      <c r="AE8" s="62" t="str">
        <f>TEXT(TabJrsD[[#This Row],[DatesD]],"jjj jj mmm aaaa")</f>
        <v>ven 07 juil 2017</v>
      </c>
      <c r="AF8" s="62">
        <f t="shared" si="2"/>
        <v>42923</v>
      </c>
      <c r="AJ8" s="78">
        <v>7</v>
      </c>
    </row>
    <row r="9" spans="1:36" x14ac:dyDescent="0.25">
      <c r="A9" s="20"/>
      <c r="B9" s="20"/>
      <c r="C9" s="20"/>
      <c r="D9" s="20"/>
      <c r="F9" s="18"/>
      <c r="G9" s="18"/>
      <c r="H9" s="18"/>
      <c r="I9" s="18"/>
      <c r="K9" s="18"/>
      <c r="L9" s="18"/>
      <c r="M9" s="18"/>
      <c r="N9" s="18"/>
      <c r="O9" s="18"/>
      <c r="R9" s="3" t="s">
        <v>31</v>
      </c>
      <c r="S9" s="23">
        <v>8</v>
      </c>
      <c r="Y9" s="67" t="str">
        <f t="shared" si="0"/>
        <v>jeu 08 juin 2017</v>
      </c>
      <c r="Z9" s="62">
        <f t="shared" si="1"/>
        <v>42894</v>
      </c>
      <c r="AE9" s="62" t="str">
        <f>TEXT(TabJrsD[[#This Row],[DatesD]],"jjj jj mmm aaaa")</f>
        <v>sam 08 juil 2017</v>
      </c>
      <c r="AF9" s="62">
        <f t="shared" si="2"/>
        <v>42924</v>
      </c>
      <c r="AJ9" s="78">
        <v>8</v>
      </c>
    </row>
    <row r="10" spans="1:36" x14ac:dyDescent="0.25">
      <c r="A10" s="20"/>
      <c r="B10" s="20"/>
      <c r="C10" s="20"/>
      <c r="D10" s="21"/>
      <c r="F10" s="18"/>
      <c r="G10" s="18"/>
      <c r="H10" s="18"/>
      <c r="I10" s="18"/>
      <c r="K10" s="18"/>
      <c r="L10" s="18"/>
      <c r="M10" s="18"/>
      <c r="N10" s="18"/>
      <c r="O10" s="18"/>
      <c r="R10" s="3" t="s">
        <v>32</v>
      </c>
      <c r="S10" s="23">
        <v>9</v>
      </c>
      <c r="Y10" s="67" t="str">
        <f t="shared" si="0"/>
        <v>ven 09 juin 2017</v>
      </c>
      <c r="Z10" s="62">
        <f t="shared" si="1"/>
        <v>42895</v>
      </c>
      <c r="AE10" s="62" t="str">
        <f>TEXT(TabJrsD[[#This Row],[DatesD]],"jjj jj mmm aaaa")</f>
        <v>dim 09 juil 2017</v>
      </c>
      <c r="AF10" s="62">
        <f t="shared" si="2"/>
        <v>42925</v>
      </c>
      <c r="AJ10" s="78">
        <v>9</v>
      </c>
    </row>
    <row r="11" spans="1:36" x14ac:dyDescent="0.25">
      <c r="A11" s="20"/>
      <c r="B11" s="20"/>
      <c r="C11" s="20"/>
      <c r="D11" s="20"/>
      <c r="F11" s="18"/>
      <c r="G11" s="18"/>
      <c r="H11" s="18"/>
      <c r="I11" s="18"/>
      <c r="K11" s="18"/>
      <c r="L11" s="18"/>
      <c r="M11" s="18"/>
      <c r="N11" s="18"/>
      <c r="O11" s="18"/>
      <c r="R11" s="3" t="s">
        <v>33</v>
      </c>
      <c r="S11" s="23">
        <v>10</v>
      </c>
      <c r="Y11" s="67" t="str">
        <f t="shared" si="0"/>
        <v>sam 10 juin 2017</v>
      </c>
      <c r="Z11" s="62">
        <f t="shared" si="1"/>
        <v>42896</v>
      </c>
      <c r="AE11" s="62" t="str">
        <f>TEXT(TabJrsD[[#This Row],[DatesD]],"jjj jj mmm aaaa")</f>
        <v>lun 10 juil 2017</v>
      </c>
      <c r="AF11" s="62">
        <f t="shared" si="2"/>
        <v>42926</v>
      </c>
      <c r="AJ11" s="78">
        <v>10</v>
      </c>
    </row>
    <row r="12" spans="1:36" x14ac:dyDescent="0.25">
      <c r="A12" s="20"/>
      <c r="B12" s="20"/>
      <c r="C12" s="20"/>
      <c r="D12" s="20"/>
      <c r="F12" s="18"/>
      <c r="G12" s="18"/>
      <c r="H12" s="18"/>
      <c r="I12" s="18"/>
      <c r="K12" s="18"/>
      <c r="L12" s="18"/>
      <c r="M12" s="18"/>
      <c r="N12" s="18"/>
      <c r="O12" s="18"/>
      <c r="R12" s="3" t="s">
        <v>34</v>
      </c>
      <c r="S12" s="23">
        <v>11</v>
      </c>
      <c r="Y12" s="67" t="str">
        <f t="shared" si="0"/>
        <v>dim 11 juin 2017</v>
      </c>
      <c r="Z12" s="62">
        <f t="shared" si="1"/>
        <v>42897</v>
      </c>
      <c r="AE12" s="62" t="str">
        <f>TEXT(TabJrsD[[#This Row],[DatesD]],"jjj jj mmm aaaa")</f>
        <v>mar 11 juil 2017</v>
      </c>
      <c r="AF12" s="62">
        <f t="shared" si="2"/>
        <v>42927</v>
      </c>
      <c r="AJ12" s="78">
        <v>11</v>
      </c>
    </row>
    <row r="13" spans="1:36" x14ac:dyDescent="0.25">
      <c r="A13" s="20"/>
      <c r="B13" s="20"/>
      <c r="C13" s="20"/>
      <c r="D13" s="20"/>
      <c r="F13" s="18"/>
      <c r="G13" s="18"/>
      <c r="H13" s="18"/>
      <c r="I13" s="18"/>
      <c r="K13" s="18"/>
      <c r="L13" s="18"/>
      <c r="M13" s="18"/>
      <c r="N13" s="18"/>
      <c r="O13" s="18"/>
      <c r="R13" s="3" t="s">
        <v>35</v>
      </c>
      <c r="S13" s="23">
        <v>12</v>
      </c>
      <c r="Y13" s="67" t="str">
        <f t="shared" si="0"/>
        <v>lun 12 juin 2017</v>
      </c>
      <c r="Z13" s="62">
        <f t="shared" si="1"/>
        <v>42898</v>
      </c>
      <c r="AE13" s="62" t="str">
        <f>TEXT(TabJrsD[[#This Row],[DatesD]],"jjj jj mmm aaaa")</f>
        <v>mer 12 juil 2017</v>
      </c>
      <c r="AF13" s="62">
        <f t="shared" si="2"/>
        <v>42928</v>
      </c>
      <c r="AJ13" s="78">
        <v>12</v>
      </c>
    </row>
    <row r="14" spans="1:36" x14ac:dyDescent="0.25">
      <c r="A14" s="20"/>
      <c r="B14" s="20"/>
      <c r="C14" s="20"/>
      <c r="D14" s="20"/>
      <c r="K14" s="18"/>
      <c r="L14" s="18"/>
      <c r="M14" s="18"/>
      <c r="N14" s="18"/>
      <c r="O14" s="18"/>
      <c r="R14" s="19"/>
      <c r="Y14" s="67" t="str">
        <f t="shared" si="0"/>
        <v>mar 13 juin 2017</v>
      </c>
      <c r="Z14" s="62">
        <f t="shared" si="1"/>
        <v>42899</v>
      </c>
      <c r="AE14" s="62" t="str">
        <f>TEXT(TabJrsD[[#This Row],[DatesD]],"jjj jj mmm aaaa")</f>
        <v>jeu 13 juil 2017</v>
      </c>
      <c r="AF14" s="62">
        <f t="shared" si="2"/>
        <v>42929</v>
      </c>
      <c r="AJ14" s="78">
        <v>13</v>
      </c>
    </row>
    <row r="15" spans="1:36" x14ac:dyDescent="0.25">
      <c r="A15" s="20"/>
      <c r="B15" s="20"/>
      <c r="C15" s="20"/>
      <c r="D15" s="20"/>
      <c r="R15" s="19"/>
      <c r="Y15" s="67" t="str">
        <f t="shared" si="0"/>
        <v>mer 14 juin 2017</v>
      </c>
      <c r="Z15" s="62">
        <f t="shared" si="1"/>
        <v>42900</v>
      </c>
      <c r="AE15" s="62" t="str">
        <f>TEXT(TabJrsD[[#This Row],[DatesD]],"jjj jj mmm aaaa")</f>
        <v>ven 14 juil 2017</v>
      </c>
      <c r="AF15" s="62">
        <f t="shared" si="2"/>
        <v>42930</v>
      </c>
      <c r="AJ15" s="78">
        <v>14</v>
      </c>
    </row>
    <row r="16" spans="1:36" x14ac:dyDescent="0.25">
      <c r="Y16" s="67" t="str">
        <f t="shared" si="0"/>
        <v>jeu 15 juin 2017</v>
      </c>
      <c r="Z16" s="62">
        <f t="shared" si="1"/>
        <v>42901</v>
      </c>
      <c r="AE16" s="62" t="str">
        <f>TEXT(TabJrsD[[#This Row],[DatesD]],"jjj jj mmm aaaa")</f>
        <v>sam 15 juil 2017</v>
      </c>
      <c r="AF16" s="62">
        <f t="shared" si="2"/>
        <v>42931</v>
      </c>
      <c r="AJ16" s="78">
        <v>15</v>
      </c>
    </row>
    <row r="17" spans="1:36" x14ac:dyDescent="0.25">
      <c r="A17" s="19"/>
      <c r="B17" s="19"/>
      <c r="C17" s="19"/>
      <c r="D17" s="19"/>
      <c r="Y17" s="67" t="str">
        <f t="shared" si="0"/>
        <v>ven 16 juin 2017</v>
      </c>
      <c r="Z17" s="62">
        <f t="shared" si="1"/>
        <v>42902</v>
      </c>
      <c r="AE17" s="62" t="str">
        <f>TEXT(TabJrsD[[#This Row],[DatesD]],"jjj jj mmm aaaa")</f>
        <v>dim 16 juil 2017</v>
      </c>
      <c r="AF17" s="62">
        <f t="shared" si="2"/>
        <v>42932</v>
      </c>
      <c r="AJ17" s="78">
        <v>16</v>
      </c>
    </row>
    <row r="18" spans="1:36" x14ac:dyDescent="0.25">
      <c r="A18" s="19"/>
      <c r="B18" s="19"/>
      <c r="C18" s="19"/>
      <c r="D18" s="19"/>
      <c r="U18" s="79"/>
      <c r="Y18" s="67" t="str">
        <f t="shared" si="0"/>
        <v>sam 17 juin 2017</v>
      </c>
      <c r="Z18" s="62">
        <f t="shared" si="1"/>
        <v>42903</v>
      </c>
      <c r="AE18" s="62" t="str">
        <f>TEXT(TabJrsD[[#This Row],[DatesD]],"jjj jj mmm aaaa")</f>
        <v>lun 17 juil 2017</v>
      </c>
      <c r="AF18" s="62">
        <f t="shared" si="2"/>
        <v>42933</v>
      </c>
      <c r="AJ18" s="78">
        <v>17</v>
      </c>
    </row>
    <row r="19" spans="1:36" x14ac:dyDescent="0.25">
      <c r="Y19" s="67" t="str">
        <f t="shared" si="0"/>
        <v>dim 18 juin 2017</v>
      </c>
      <c r="Z19" s="62">
        <f t="shared" si="1"/>
        <v>42904</v>
      </c>
      <c r="AE19" s="62" t="str">
        <f>TEXT(TabJrsD[[#This Row],[DatesD]],"jjj jj mmm aaaa")</f>
        <v>mar 18 juil 2017</v>
      </c>
      <c r="AF19" s="62">
        <f t="shared" si="2"/>
        <v>42934</v>
      </c>
      <c r="AJ19" s="78">
        <v>18</v>
      </c>
    </row>
    <row r="20" spans="1:36" x14ac:dyDescent="0.25">
      <c r="Y20" s="67" t="str">
        <f t="shared" si="0"/>
        <v>lun 19 juin 2017</v>
      </c>
      <c r="Z20" s="62">
        <f t="shared" si="1"/>
        <v>42905</v>
      </c>
      <c r="AE20" s="62" t="str">
        <f>TEXT(TabJrsD[[#This Row],[DatesD]],"jjj jj mmm aaaa")</f>
        <v>mer 19 juil 2017</v>
      </c>
      <c r="AF20" s="62">
        <f t="shared" si="2"/>
        <v>42935</v>
      </c>
      <c r="AJ20" s="78">
        <v>19</v>
      </c>
    </row>
    <row r="21" spans="1:36" x14ac:dyDescent="0.25">
      <c r="Y21" s="67" t="str">
        <f t="shared" si="0"/>
        <v>mar 20 juin 2017</v>
      </c>
      <c r="Z21" s="62">
        <f t="shared" si="1"/>
        <v>42906</v>
      </c>
      <c r="AE21" s="62" t="str">
        <f>TEXT(TabJrsD[[#This Row],[DatesD]],"jjj jj mmm aaaa")</f>
        <v>jeu 20 juil 2017</v>
      </c>
      <c r="AF21" s="62">
        <f t="shared" si="2"/>
        <v>42936</v>
      </c>
      <c r="AJ21" s="78">
        <v>20</v>
      </c>
    </row>
    <row r="22" spans="1:36" x14ac:dyDescent="0.25">
      <c r="Y22" s="67" t="str">
        <f t="shared" si="0"/>
        <v>mer 21 juin 2017</v>
      </c>
      <c r="Z22" s="62">
        <f t="shared" si="1"/>
        <v>42907</v>
      </c>
      <c r="AE22" s="62" t="str">
        <f>TEXT(TabJrsD[[#This Row],[DatesD]],"jjj jj mmm aaaa")</f>
        <v>ven 21 juil 2017</v>
      </c>
      <c r="AF22" s="62">
        <f t="shared" si="2"/>
        <v>42937</v>
      </c>
      <c r="AJ22" s="78">
        <v>21</v>
      </c>
    </row>
    <row r="23" spans="1:36" x14ac:dyDescent="0.25">
      <c r="Y23" s="67" t="str">
        <f t="shared" si="0"/>
        <v>jeu 22 juin 2017</v>
      </c>
      <c r="Z23" s="62">
        <f t="shared" si="1"/>
        <v>42908</v>
      </c>
      <c r="AE23" s="62" t="str">
        <f>TEXT(TabJrsD[[#This Row],[DatesD]],"jjj jj mmm aaaa")</f>
        <v>sam 22 juil 2017</v>
      </c>
      <c r="AF23" s="62">
        <f t="shared" si="2"/>
        <v>42938</v>
      </c>
      <c r="AJ23" s="78">
        <v>22</v>
      </c>
    </row>
    <row r="24" spans="1:36" x14ac:dyDescent="0.25">
      <c r="Y24" s="67" t="str">
        <f t="shared" si="0"/>
        <v>ven 23 juin 2017</v>
      </c>
      <c r="Z24" s="62">
        <f t="shared" si="1"/>
        <v>42909</v>
      </c>
      <c r="AE24" s="62" t="str">
        <f>TEXT(TabJrsD[[#This Row],[DatesD]],"jjj jj mmm aaaa")</f>
        <v>dim 23 juil 2017</v>
      </c>
      <c r="AF24" s="62">
        <f t="shared" si="2"/>
        <v>42939</v>
      </c>
      <c r="AJ24" s="78">
        <v>23</v>
      </c>
    </row>
    <row r="25" spans="1:36" x14ac:dyDescent="0.25">
      <c r="Y25" s="67" t="str">
        <f t="shared" si="0"/>
        <v>sam 24 juin 2017</v>
      </c>
      <c r="Z25" s="62">
        <f t="shared" si="1"/>
        <v>42910</v>
      </c>
      <c r="AE25" s="62" t="str">
        <f>TEXT(TabJrsD[[#This Row],[DatesD]],"jjj jj mmm aaaa")</f>
        <v>lun 24 juil 2017</v>
      </c>
      <c r="AF25" s="62">
        <f t="shared" si="2"/>
        <v>42940</v>
      </c>
      <c r="AJ25" s="78">
        <v>24</v>
      </c>
    </row>
    <row r="26" spans="1:36" x14ac:dyDescent="0.25">
      <c r="Y26" s="67" t="str">
        <f t="shared" si="0"/>
        <v>dim 25 juin 2017</v>
      </c>
      <c r="Z26" s="62">
        <f t="shared" si="1"/>
        <v>42911</v>
      </c>
      <c r="AE26" s="62" t="str">
        <f>TEXT(TabJrsD[[#This Row],[DatesD]],"jjj jj mmm aaaa")</f>
        <v>mar 25 juil 2017</v>
      </c>
      <c r="AF26" s="62">
        <f t="shared" si="2"/>
        <v>42941</v>
      </c>
      <c r="AJ26" s="78">
        <v>25</v>
      </c>
    </row>
    <row r="27" spans="1:36" x14ac:dyDescent="0.25">
      <c r="Y27" s="67" t="str">
        <f t="shared" si="0"/>
        <v>lun 26 juin 2017</v>
      </c>
      <c r="Z27" s="62">
        <f t="shared" si="1"/>
        <v>42912</v>
      </c>
      <c r="AE27" s="62" t="str">
        <f>TEXT(TabJrsD[[#This Row],[DatesD]],"jjj jj mmm aaaa")</f>
        <v>mer 26 juil 2017</v>
      </c>
      <c r="AF27" s="62">
        <f t="shared" si="2"/>
        <v>42942</v>
      </c>
      <c r="AJ27" s="78">
        <v>26</v>
      </c>
    </row>
    <row r="28" spans="1:36" x14ac:dyDescent="0.25">
      <c r="Y28" s="67" t="str">
        <f t="shared" si="0"/>
        <v>mar 27 juin 2017</v>
      </c>
      <c r="Z28" s="62">
        <f t="shared" si="1"/>
        <v>42913</v>
      </c>
      <c r="AE28" s="62" t="str">
        <f>TEXT(TabJrsD[[#This Row],[DatesD]],"jjj jj mmm aaaa")</f>
        <v>jeu 27 juil 2017</v>
      </c>
      <c r="AF28" s="62">
        <f t="shared" si="2"/>
        <v>42943</v>
      </c>
      <c r="AJ28" s="78">
        <v>27</v>
      </c>
    </row>
    <row r="29" spans="1:36" x14ac:dyDescent="0.25">
      <c r="Y29" s="67" t="str">
        <f t="shared" si="0"/>
        <v>mer 28 juin 2017</v>
      </c>
      <c r="Z29" s="62">
        <f t="shared" si="1"/>
        <v>42914</v>
      </c>
      <c r="AE29" s="62" t="str">
        <f>TEXT(TabJrsD[[#This Row],[DatesD]],"jjj jj mmm aaaa")</f>
        <v>ven 28 juil 2017</v>
      </c>
      <c r="AF29" s="62">
        <f t="shared" si="2"/>
        <v>42944</v>
      </c>
      <c r="AJ29" s="78">
        <v>28</v>
      </c>
    </row>
    <row r="30" spans="1:36" x14ac:dyDescent="0.25">
      <c r="Y30" s="67" t="str">
        <f t="shared" si="0"/>
        <v>jeu 29 juin 2017</v>
      </c>
      <c r="Z30" s="62">
        <f>IFERROR(IF(Z29+1&gt;$AB$2,"",$AB$1+$AJ29),"")</f>
        <v>42915</v>
      </c>
      <c r="AE30" s="62" t="str">
        <f>TEXT(TabJrsD[[#This Row],[DatesD]],"jjj jj mmm aaaa")</f>
        <v>sam 29 juil 2017</v>
      </c>
      <c r="AF30" s="62">
        <f>IFERROR(IF(AF29+1&gt;$AH$2,"",$AH$1+$AJ29),"")</f>
        <v>42945</v>
      </c>
      <c r="AJ30" s="78">
        <v>29</v>
      </c>
    </row>
    <row r="31" spans="1:36" x14ac:dyDescent="0.25">
      <c r="Y31" s="67" t="str">
        <f t="shared" si="0"/>
        <v>ven 30 juin 2017</v>
      </c>
      <c r="Z31" s="62">
        <f>IFERROR(IF(Z30+1&gt;$AB$2,"",$AB$1+$AJ30),"")</f>
        <v>42916</v>
      </c>
      <c r="AE31" s="62" t="str">
        <f>TEXT(TabJrsD[[#This Row],[DatesD]],"jjj jj mmm aaaa")</f>
        <v>dim 30 juil 2017</v>
      </c>
      <c r="AF31" s="62">
        <f t="shared" ref="AF31:AF32" si="3">IFERROR(IF(AF30+1&gt;$AH$2,"",$AH$1+$AJ30),"")</f>
        <v>42946</v>
      </c>
      <c r="AJ31" s="78">
        <v>30</v>
      </c>
    </row>
    <row r="32" spans="1:36" x14ac:dyDescent="0.25">
      <c r="Y32" s="67" t="str">
        <f t="shared" si="0"/>
        <v/>
      </c>
      <c r="Z32" s="62" t="str">
        <f>IFERROR(IF(Z31+1&gt;$AB$2,"",$AB$1+$AJ31),"")</f>
        <v/>
      </c>
      <c r="AE32" s="62" t="str">
        <f>TEXT(TabJrsD[[#This Row],[DatesD]],"jjj jj mmm aaaa")</f>
        <v>lun 31 juil 2017</v>
      </c>
      <c r="AF32" s="62">
        <f t="shared" si="3"/>
        <v>42947</v>
      </c>
      <c r="AJ32" s="78">
        <v>31</v>
      </c>
    </row>
  </sheetData>
  <pageMargins left="0.7" right="0.7" top="0.75" bottom="0.75" header="0.3" footer="0.3"/>
  <pageSetup paperSize="9" orientation="portrait" horizontalDpi="4294967293" verticalDpi="4294967293" r:id="rId1"/>
  <tableParts count="9"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J40"/>
  <sheetViews>
    <sheetView showGridLines="0" tabSelected="1" zoomScaleNormal="100" workbookViewId="0">
      <pane ySplit="14" topLeftCell="A15" activePane="bottomLeft" state="frozen"/>
      <selection pane="bottomLeft" activeCell="D17" sqref="D17"/>
    </sheetView>
  </sheetViews>
  <sheetFormatPr baseColWidth="10" defaultRowHeight="15" x14ac:dyDescent="0.25"/>
  <cols>
    <col min="1" max="1" width="25" customWidth="1"/>
    <col min="2" max="2" width="14.7109375" customWidth="1"/>
    <col min="3" max="3" width="16.5703125" customWidth="1"/>
    <col min="4" max="5" width="14.28515625" customWidth="1"/>
    <col min="6" max="36" width="4.7109375" customWidth="1"/>
  </cols>
  <sheetData>
    <row r="1" spans="1:36" ht="18.75" x14ac:dyDescent="0.3">
      <c r="A1" s="34" t="s">
        <v>72</v>
      </c>
      <c r="B1" s="51" t="str">
        <f>INDEX(TabMois[],MATCH($E$1,TabMois[Num],0),1)</f>
        <v>Juin</v>
      </c>
      <c r="C1" s="36" t="s">
        <v>56</v>
      </c>
      <c r="E1" s="52">
        <v>6</v>
      </c>
    </row>
    <row r="2" spans="1:36" ht="19.5" thickBot="1" x14ac:dyDescent="0.3">
      <c r="A2" s="34" t="s">
        <v>73</v>
      </c>
      <c r="B2" s="35">
        <v>2017</v>
      </c>
      <c r="C2" s="37" t="s">
        <v>57</v>
      </c>
      <c r="E2" s="50"/>
    </row>
    <row r="3" spans="1:36" hidden="1" x14ac:dyDescent="0.25">
      <c r="A3" s="1" t="s">
        <v>37</v>
      </c>
      <c r="B3" s="24">
        <f ca="1">TODAY()</f>
        <v>42893</v>
      </c>
      <c r="D3" s="22"/>
    </row>
    <row r="4" spans="1:36" hidden="1" x14ac:dyDescent="0.25">
      <c r="A4" s="26" t="s">
        <v>17</v>
      </c>
      <c r="B4" s="25">
        <f>IF($B$1="","",DATE(B2,INDEX(TabMois[],MATCH($B$1,TabMois[Mois],0),2),1))</f>
        <v>42887</v>
      </c>
    </row>
    <row r="5" spans="1:36" ht="15.75" hidden="1" thickBot="1" x14ac:dyDescent="0.3">
      <c r="A5" s="41" t="s">
        <v>12</v>
      </c>
      <c r="B5" s="42">
        <f>IF($B$4="","",EOMONTH($B$4,0))</f>
        <v>42916</v>
      </c>
    </row>
    <row r="6" spans="1:36" x14ac:dyDescent="0.25">
      <c r="A6" s="82" t="s">
        <v>51</v>
      </c>
      <c r="B6" s="83"/>
    </row>
    <row r="7" spans="1:36" ht="67.5" hidden="1" customHeight="1" x14ac:dyDescent="0.25">
      <c r="A7" s="43"/>
      <c r="B7" s="44"/>
      <c r="F7" s="27">
        <f>$B$4</f>
        <v>42887</v>
      </c>
      <c r="G7" s="27">
        <f>IF(F$7="","",F$7+1)</f>
        <v>42888</v>
      </c>
      <c r="H7" s="27">
        <f>IF(G$7="","",G$7+1)</f>
        <v>42889</v>
      </c>
      <c r="I7" s="27">
        <f t="shared" ref="I7:AG7" si="0">IF(H$7="","",H$7+1)</f>
        <v>42890</v>
      </c>
      <c r="J7" s="27">
        <f t="shared" si="0"/>
        <v>42891</v>
      </c>
      <c r="K7" s="27">
        <f t="shared" si="0"/>
        <v>42892</v>
      </c>
      <c r="L7" s="27">
        <f t="shared" si="0"/>
        <v>42893</v>
      </c>
      <c r="M7" s="27">
        <f t="shared" si="0"/>
        <v>42894</v>
      </c>
      <c r="N7" s="27">
        <f t="shared" si="0"/>
        <v>42895</v>
      </c>
      <c r="O7" s="27">
        <f t="shared" si="0"/>
        <v>42896</v>
      </c>
      <c r="P7" s="27">
        <f t="shared" si="0"/>
        <v>42897</v>
      </c>
      <c r="Q7" s="27">
        <f t="shared" si="0"/>
        <v>42898</v>
      </c>
      <c r="R7" s="27">
        <f t="shared" si="0"/>
        <v>42899</v>
      </c>
      <c r="S7" s="27">
        <f t="shared" si="0"/>
        <v>42900</v>
      </c>
      <c r="T7" s="27">
        <f t="shared" si="0"/>
        <v>42901</v>
      </c>
      <c r="U7" s="27">
        <f t="shared" si="0"/>
        <v>42902</v>
      </c>
      <c r="V7" s="27">
        <f t="shared" si="0"/>
        <v>42903</v>
      </c>
      <c r="W7" s="27">
        <f t="shared" si="0"/>
        <v>42904</v>
      </c>
      <c r="X7" s="27">
        <f t="shared" si="0"/>
        <v>42905</v>
      </c>
      <c r="Y7" s="27">
        <f t="shared" si="0"/>
        <v>42906</v>
      </c>
      <c r="Z7" s="27">
        <f t="shared" si="0"/>
        <v>42907</v>
      </c>
      <c r="AA7" s="27">
        <f t="shared" si="0"/>
        <v>42908</v>
      </c>
      <c r="AB7" s="27">
        <f t="shared" si="0"/>
        <v>42909</v>
      </c>
      <c r="AC7" s="27">
        <f t="shared" si="0"/>
        <v>42910</v>
      </c>
      <c r="AD7" s="27">
        <f>IF(AC$7="","",AC$7+1)</f>
        <v>42911</v>
      </c>
      <c r="AE7" s="27">
        <f t="shared" si="0"/>
        <v>42912</v>
      </c>
      <c r="AF7" s="27">
        <f t="shared" si="0"/>
        <v>42913</v>
      </c>
      <c r="AG7" s="27">
        <f t="shared" si="0"/>
        <v>42914</v>
      </c>
      <c r="AH7" s="27">
        <f>IFERROR(IF(AG7+1&gt;$B$5,"",AG7+1),"")</f>
        <v>42915</v>
      </c>
      <c r="AI7" s="27">
        <f>IFERROR(IF(AH7+1&gt;$B$5,"",AH7+1),"")</f>
        <v>42916</v>
      </c>
      <c r="AJ7" s="27" t="str">
        <f>IFERROR(IF(AI7+1&gt;$B$5,"",AI7+1),"")</f>
        <v/>
      </c>
    </row>
    <row r="8" spans="1:36" ht="15" customHeight="1" x14ac:dyDescent="0.25">
      <c r="A8" s="70" t="s">
        <v>43</v>
      </c>
      <c r="B8" s="71" t="s">
        <v>3</v>
      </c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</row>
    <row r="9" spans="1:36" ht="15" customHeight="1" x14ac:dyDescent="0.25">
      <c r="A9" s="72" t="s">
        <v>44</v>
      </c>
      <c r="B9" s="73" t="s">
        <v>4</v>
      </c>
      <c r="D9" s="86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</row>
    <row r="10" spans="1:36" ht="15" customHeight="1" x14ac:dyDescent="0.25">
      <c r="A10" s="74" t="s">
        <v>10</v>
      </c>
      <c r="B10" s="75" t="s">
        <v>5</v>
      </c>
      <c r="E10" s="40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</row>
    <row r="11" spans="1:36" ht="15" customHeight="1" thickBot="1" x14ac:dyDescent="0.3">
      <c r="A11" s="76" t="s">
        <v>11</v>
      </c>
      <c r="B11" s="77" t="s">
        <v>6</v>
      </c>
      <c r="D11" s="38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</row>
    <row r="12" spans="1:36" ht="30" customHeight="1" x14ac:dyDescent="0.25">
      <c r="F12" s="80" t="str">
        <f>IF(F$7="","",IF(WEEKDAY(F7,2)=1,"S"&amp;WEEKNUM(F7,2),""))</f>
        <v/>
      </c>
      <c r="G12" s="80" t="str">
        <f t="shared" ref="G12:AG12" si="1">IF(G$7="","",IF(WEEKDAY(G7,2)=1,"S"&amp;WEEKNUM(G7,2),""))</f>
        <v/>
      </c>
      <c r="H12" s="80" t="str">
        <f t="shared" si="1"/>
        <v/>
      </c>
      <c r="I12" s="80" t="str">
        <f t="shared" si="1"/>
        <v/>
      </c>
      <c r="J12" s="80" t="str">
        <f t="shared" si="1"/>
        <v>S24</v>
      </c>
      <c r="K12" s="80" t="str">
        <f t="shared" si="1"/>
        <v/>
      </c>
      <c r="L12" s="80" t="str">
        <f t="shared" si="1"/>
        <v/>
      </c>
      <c r="M12" s="80" t="str">
        <f t="shared" si="1"/>
        <v/>
      </c>
      <c r="N12" s="80" t="str">
        <f t="shared" si="1"/>
        <v/>
      </c>
      <c r="O12" s="80" t="str">
        <f t="shared" si="1"/>
        <v/>
      </c>
      <c r="P12" s="80" t="str">
        <f t="shared" si="1"/>
        <v/>
      </c>
      <c r="Q12" s="80" t="str">
        <f t="shared" si="1"/>
        <v>S25</v>
      </c>
      <c r="R12" s="80" t="str">
        <f t="shared" si="1"/>
        <v/>
      </c>
      <c r="S12" s="80" t="str">
        <f t="shared" si="1"/>
        <v/>
      </c>
      <c r="T12" s="80" t="str">
        <f t="shared" si="1"/>
        <v/>
      </c>
      <c r="U12" s="80" t="str">
        <f t="shared" si="1"/>
        <v/>
      </c>
      <c r="V12" s="80" t="str">
        <f t="shared" si="1"/>
        <v/>
      </c>
      <c r="W12" s="80" t="str">
        <f t="shared" si="1"/>
        <v/>
      </c>
      <c r="X12" s="80" t="str">
        <f t="shared" si="1"/>
        <v>S26</v>
      </c>
      <c r="Y12" s="80" t="str">
        <f t="shared" si="1"/>
        <v/>
      </c>
      <c r="Z12" s="80" t="str">
        <f t="shared" si="1"/>
        <v/>
      </c>
      <c r="AA12" s="80" t="str">
        <f t="shared" si="1"/>
        <v/>
      </c>
      <c r="AB12" s="80" t="str">
        <f t="shared" si="1"/>
        <v/>
      </c>
      <c r="AC12" s="80" t="str">
        <f t="shared" si="1"/>
        <v/>
      </c>
      <c r="AD12" s="80" t="str">
        <f t="shared" si="1"/>
        <v/>
      </c>
      <c r="AE12" s="80" t="str">
        <f t="shared" si="1"/>
        <v>S27</v>
      </c>
      <c r="AF12" s="80" t="str">
        <f t="shared" si="1"/>
        <v/>
      </c>
      <c r="AG12" s="80" t="str">
        <f t="shared" si="1"/>
        <v/>
      </c>
      <c r="AH12" s="80" t="str">
        <f>IFERROR(IF(WEEKDAY(AH7,2)=1,"S"&amp;WEEKNUM(AH7,2),""),"")</f>
        <v/>
      </c>
      <c r="AI12" s="80" t="str">
        <f>IFERROR(IF(WEEKDAY(AI7,2)=1,"S"&amp;WEEKNUM(AI7,2),""),"")</f>
        <v/>
      </c>
      <c r="AJ12" s="80" t="str">
        <f>IFERROR(IF(WEEKDAY(AJ7,2)=1,"S"&amp;WEEKNUM(AJ7,2),""),"")</f>
        <v/>
      </c>
    </row>
    <row r="13" spans="1:36" x14ac:dyDescent="0.25">
      <c r="A13" s="60" t="s">
        <v>62</v>
      </c>
      <c r="B13" s="61" t="s">
        <v>52</v>
      </c>
      <c r="C13" s="85" t="s">
        <v>53</v>
      </c>
      <c r="D13" s="84" t="s">
        <v>74</v>
      </c>
      <c r="E13" s="84" t="s">
        <v>75</v>
      </c>
      <c r="F13" s="28">
        <f t="shared" ref="F13:AJ13" si="2">F7</f>
        <v>42887</v>
      </c>
      <c r="G13" s="29">
        <f t="shared" si="2"/>
        <v>42888</v>
      </c>
      <c r="H13" s="29">
        <f t="shared" si="2"/>
        <v>42889</v>
      </c>
      <c r="I13" s="29">
        <f t="shared" si="2"/>
        <v>42890</v>
      </c>
      <c r="J13" s="29">
        <f t="shared" si="2"/>
        <v>42891</v>
      </c>
      <c r="K13" s="29">
        <f t="shared" si="2"/>
        <v>42892</v>
      </c>
      <c r="L13" s="29">
        <f t="shared" si="2"/>
        <v>42893</v>
      </c>
      <c r="M13" s="29">
        <f t="shared" si="2"/>
        <v>42894</v>
      </c>
      <c r="N13" s="29">
        <f t="shared" si="2"/>
        <v>42895</v>
      </c>
      <c r="O13" s="29">
        <f t="shared" si="2"/>
        <v>42896</v>
      </c>
      <c r="P13" s="29">
        <f t="shared" si="2"/>
        <v>42897</v>
      </c>
      <c r="Q13" s="29">
        <f t="shared" si="2"/>
        <v>42898</v>
      </c>
      <c r="R13" s="29">
        <f t="shared" si="2"/>
        <v>42899</v>
      </c>
      <c r="S13" s="29">
        <f t="shared" si="2"/>
        <v>42900</v>
      </c>
      <c r="T13" s="29">
        <f t="shared" si="2"/>
        <v>42901</v>
      </c>
      <c r="U13" s="29">
        <f t="shared" si="2"/>
        <v>42902</v>
      </c>
      <c r="V13" s="29">
        <f t="shared" si="2"/>
        <v>42903</v>
      </c>
      <c r="W13" s="29">
        <f t="shared" si="2"/>
        <v>42904</v>
      </c>
      <c r="X13" s="29">
        <f t="shared" si="2"/>
        <v>42905</v>
      </c>
      <c r="Y13" s="29">
        <f t="shared" si="2"/>
        <v>42906</v>
      </c>
      <c r="Z13" s="29">
        <f t="shared" si="2"/>
        <v>42907</v>
      </c>
      <c r="AA13" s="29">
        <f t="shared" si="2"/>
        <v>42908</v>
      </c>
      <c r="AB13" s="29">
        <f t="shared" si="2"/>
        <v>42909</v>
      </c>
      <c r="AC13" s="29">
        <f t="shared" si="2"/>
        <v>42910</v>
      </c>
      <c r="AD13" s="29">
        <f t="shared" si="2"/>
        <v>42911</v>
      </c>
      <c r="AE13" s="29">
        <f t="shared" si="2"/>
        <v>42912</v>
      </c>
      <c r="AF13" s="29">
        <f t="shared" si="2"/>
        <v>42913</v>
      </c>
      <c r="AG13" s="29">
        <f t="shared" si="2"/>
        <v>42914</v>
      </c>
      <c r="AH13" s="29">
        <f t="shared" si="2"/>
        <v>42915</v>
      </c>
      <c r="AI13" s="29">
        <f t="shared" si="2"/>
        <v>42916</v>
      </c>
      <c r="AJ13" s="30" t="str">
        <f t="shared" si="2"/>
        <v/>
      </c>
    </row>
    <row r="14" spans="1:36" x14ac:dyDescent="0.25">
      <c r="A14" s="58"/>
      <c r="B14" s="59"/>
      <c r="C14" s="85"/>
      <c r="D14" s="84"/>
      <c r="E14" s="84"/>
      <c r="F14" s="31">
        <f t="shared" ref="F14:AJ14" si="3">F7</f>
        <v>42887</v>
      </c>
      <c r="G14" s="32">
        <f t="shared" si="3"/>
        <v>42888</v>
      </c>
      <c r="H14" s="32">
        <f t="shared" si="3"/>
        <v>42889</v>
      </c>
      <c r="I14" s="32">
        <f t="shared" si="3"/>
        <v>42890</v>
      </c>
      <c r="J14" s="32">
        <f t="shared" si="3"/>
        <v>42891</v>
      </c>
      <c r="K14" s="32">
        <f t="shared" si="3"/>
        <v>42892</v>
      </c>
      <c r="L14" s="32">
        <f t="shared" si="3"/>
        <v>42893</v>
      </c>
      <c r="M14" s="32">
        <f t="shared" si="3"/>
        <v>42894</v>
      </c>
      <c r="N14" s="32">
        <f t="shared" si="3"/>
        <v>42895</v>
      </c>
      <c r="O14" s="32">
        <f t="shared" si="3"/>
        <v>42896</v>
      </c>
      <c r="P14" s="32">
        <f t="shared" si="3"/>
        <v>42897</v>
      </c>
      <c r="Q14" s="32">
        <f t="shared" si="3"/>
        <v>42898</v>
      </c>
      <c r="R14" s="32">
        <f t="shared" si="3"/>
        <v>42899</v>
      </c>
      <c r="S14" s="32">
        <f t="shared" si="3"/>
        <v>42900</v>
      </c>
      <c r="T14" s="32">
        <f t="shared" si="3"/>
        <v>42901</v>
      </c>
      <c r="U14" s="32">
        <f t="shared" si="3"/>
        <v>42902</v>
      </c>
      <c r="V14" s="32">
        <f t="shared" si="3"/>
        <v>42903</v>
      </c>
      <c r="W14" s="32">
        <f t="shared" si="3"/>
        <v>42904</v>
      </c>
      <c r="X14" s="32">
        <f t="shared" si="3"/>
        <v>42905</v>
      </c>
      <c r="Y14" s="32">
        <f t="shared" si="3"/>
        <v>42906</v>
      </c>
      <c r="Z14" s="32">
        <f t="shared" si="3"/>
        <v>42907</v>
      </c>
      <c r="AA14" s="32">
        <f t="shared" si="3"/>
        <v>42908</v>
      </c>
      <c r="AB14" s="32">
        <f t="shared" si="3"/>
        <v>42909</v>
      </c>
      <c r="AC14" s="32">
        <f t="shared" si="3"/>
        <v>42910</v>
      </c>
      <c r="AD14" s="32">
        <f t="shared" si="3"/>
        <v>42911</v>
      </c>
      <c r="AE14" s="32">
        <f t="shared" si="3"/>
        <v>42912</v>
      </c>
      <c r="AF14" s="32">
        <f t="shared" si="3"/>
        <v>42913</v>
      </c>
      <c r="AG14" s="32">
        <f t="shared" si="3"/>
        <v>42914</v>
      </c>
      <c r="AH14" s="32">
        <f t="shared" si="3"/>
        <v>42915</v>
      </c>
      <c r="AI14" s="32">
        <f t="shared" si="3"/>
        <v>42916</v>
      </c>
      <c r="AJ14" s="33" t="str">
        <f t="shared" si="3"/>
        <v/>
      </c>
    </row>
    <row r="15" spans="1:36" x14ac:dyDescent="0.25">
      <c r="A15" s="57" t="str">
        <f t="array" ref="A15">IFERROR(
INDEX(TabClients[],SMALL(
IF(TabClients[Mois1]=$E$1,
ROW(TabClients[])-ROW(TabClients[#Headers])
), ROW(1:1)),
MATCH($A$13, TabClients[#Headers], 0)),
"")</f>
        <v>M. SAN Bouba</v>
      </c>
      <c r="B15" s="69" t="str">
        <f t="array" ref="B15">IFERROR(CONCATENATE(INDEX(TabClients[],MATCH(Planning!$A15,TabClients[Clients],0),7)," ",INDEX(TabClients[],MATCH(Planning!$A15,TabClients[Clients],0),6),"€"),"")</f>
        <v>CB 300€</v>
      </c>
      <c r="C15" s="56" t="str">
        <f t="array" ref="C15">UPPER(IFERROR(INDEX(TabClients[],MATCH(Planning!$A15,TabClients[Clients],0),5),""))</f>
        <v>STUDIO 1</v>
      </c>
      <c r="D15" s="68">
        <f t="array" ref="D15">IFERROR(INDEX(TabClients[],MATCH(Planning!$A15,TabClients[Clients],0),9),"")</f>
        <v>42891</v>
      </c>
      <c r="E15" s="68">
        <f>IFERROR(INDEX(TabClients[],MATCH(Planning!$A15,TabClients[Clients],0),14),"")</f>
        <v>42897</v>
      </c>
      <c r="F15" s="53" t="str">
        <f t="shared" ref="F15:AJ15" si="4" xml:space="preserve">
IF($C15=$A$11,IF(OR($D15="",$E15="",F$14=""),"",IF(AND((F$14&amp;"")&gt;=($D15&amp;""),(F$14&amp;"")&lt;=($E15&amp;"")),9,"")),
IF($C15=$A$10,IF(OR($D15="",$E15="",F$14=""),"",IF(AND((F$14&amp;"")&gt;=($D15&amp;""),(F$14&amp;"")&lt;=($E15&amp;"")),8,"")),
IF($C15=$A$9,IF(OR($D15="",$E15="",F$14=""),"",IF(AND((F$14&amp;"")&gt;=($D15&amp;""),(F$14&amp;"")&lt;=($E15&amp;"")),7,"")),
IF($C15=$A$8,IF(OR($D15="",$E15="",F$14=""),"",IF(AND((F$14&amp;"")&gt;=($D15&amp;""),(F$14&amp;"")&lt;=($E15&amp;"")),6,"")),
IF($C15=$B$11,IF(OR($D15="",$E15="",F$14=""),"",IF(AND((F$14&amp;"")&gt;=($D15&amp;""),(F$14&amp;"")&lt;=($E15&amp;"")),5,"")),
IF($C15=$B$10,IF(OR($D15="",$E15="",F$14=""),"",IF(AND((F$14&amp;"")&gt;=($D15&amp;""),(F$14&amp;"")&lt;=($E15&amp;"")),4,"")),
IF($C15=$B$9,IF(OR($D15="",$E15="",F$14=""),"",IF(AND((F$14&amp;"")&gt;=($D15&amp;""),(F$14&amp;"")&lt;=($E15&amp;"")),3,"")),
IF($C15=$B$8,IF(OR($D15="",$E15="",F$14=""),"",IF(AND((F$14&amp;"")&gt;=($D15&amp;""),(F$14&amp;"")&lt;=($E15&amp;"")),2,"")),
""))))))))</f>
        <v/>
      </c>
      <c r="G15" s="54" t="str">
        <f t="shared" si="4"/>
        <v/>
      </c>
      <c r="H15" s="54" t="str">
        <f t="shared" si="4"/>
        <v/>
      </c>
      <c r="I15" s="54" t="str">
        <f t="shared" si="4"/>
        <v/>
      </c>
      <c r="J15" s="54">
        <f t="shared" si="4"/>
        <v>2</v>
      </c>
      <c r="K15" s="54">
        <f t="shared" si="4"/>
        <v>2</v>
      </c>
      <c r="L15" s="54">
        <f t="shared" si="4"/>
        <v>2</v>
      </c>
      <c r="M15" s="54">
        <f t="shared" si="4"/>
        <v>2</v>
      </c>
      <c r="N15" s="54">
        <f t="shared" si="4"/>
        <v>2</v>
      </c>
      <c r="O15" s="54">
        <f t="shared" si="4"/>
        <v>2</v>
      </c>
      <c r="P15" s="54">
        <f t="shared" si="4"/>
        <v>2</v>
      </c>
      <c r="Q15" s="54" t="str">
        <f t="shared" si="4"/>
        <v/>
      </c>
      <c r="R15" s="54" t="str">
        <f t="shared" si="4"/>
        <v/>
      </c>
      <c r="S15" s="54" t="str">
        <f t="shared" si="4"/>
        <v/>
      </c>
      <c r="T15" s="54" t="str">
        <f t="shared" si="4"/>
        <v/>
      </c>
      <c r="U15" s="54" t="str">
        <f t="shared" si="4"/>
        <v/>
      </c>
      <c r="V15" s="54" t="str">
        <f t="shared" si="4"/>
        <v/>
      </c>
      <c r="W15" s="54" t="str">
        <f t="shared" si="4"/>
        <v/>
      </c>
      <c r="X15" s="54" t="str">
        <f t="shared" si="4"/>
        <v/>
      </c>
      <c r="Y15" s="54" t="str">
        <f t="shared" si="4"/>
        <v/>
      </c>
      <c r="Z15" s="54" t="str">
        <f t="shared" si="4"/>
        <v/>
      </c>
      <c r="AA15" s="54" t="str">
        <f t="shared" si="4"/>
        <v/>
      </c>
      <c r="AB15" s="54" t="str">
        <f t="shared" si="4"/>
        <v/>
      </c>
      <c r="AC15" s="54" t="str">
        <f t="shared" si="4"/>
        <v/>
      </c>
      <c r="AD15" s="54" t="str">
        <f t="shared" si="4"/>
        <v/>
      </c>
      <c r="AE15" s="54" t="str">
        <f t="shared" si="4"/>
        <v/>
      </c>
      <c r="AF15" s="54" t="str">
        <f t="shared" si="4"/>
        <v/>
      </c>
      <c r="AG15" s="54" t="str">
        <f t="shared" si="4"/>
        <v/>
      </c>
      <c r="AH15" s="54" t="str">
        <f t="shared" si="4"/>
        <v/>
      </c>
      <c r="AI15" s="54" t="str">
        <f t="shared" si="4"/>
        <v/>
      </c>
      <c r="AJ15" s="55" t="str">
        <f t="shared" si="4"/>
        <v/>
      </c>
    </row>
    <row r="16" spans="1:36" s="49" customFormat="1" x14ac:dyDescent="0.25">
      <c r="A16" s="57" t="str">
        <f t="array" ref="A16">IFERROR(
INDEX(TabClients[],SMALL(
IF(TabClients[Mois1]=$E$1,
ROW(TabClients[])-ROW(TabClients[#Headers])
), ROW(2:2)),
MATCH($A$13, TabClients[#Headers], 0)),
"")</f>
        <v>Mme UNTEL Gueunon</v>
      </c>
      <c r="B16" s="69" t="str">
        <f t="array" ref="B16">IFERROR(CONCATENATE(INDEX(TabClients[],MATCH(Planning!$A16,TabClients[Clients],0),7)," ",INDEX(TabClients[],MATCH(Planning!$A16,TabClients[Clients],0),6),"€"),"")</f>
        <v>Chèque 555€</v>
      </c>
      <c r="C16" s="56" t="str">
        <f t="array" ref="C16">UPPER(IFERROR(INDEX(TabClients[],MATCH(Planning!$A16,TabClients[Clients],0),5),""))</f>
        <v>CHAMBRE 2 PERS</v>
      </c>
      <c r="D16" s="68">
        <f t="array" ref="D16">IFERROR(INDEX(TabClients[],MATCH(Planning!$A16,TabClients[Clients],0),9),"")</f>
        <v>42891</v>
      </c>
      <c r="E16" s="68">
        <f>IFERROR(INDEX(TabClients[],MATCH(Planning!$A16,TabClients[Clients],0),14),"")</f>
        <v>42906</v>
      </c>
      <c r="F16" s="53" t="str">
        <f t="shared" ref="F16:U31" si="5" xml:space="preserve">
IF($C16=$A$11,IF(OR($D16="",$E16="",F$14=""),"",IF(AND((F$14&amp;"")&gt;=($D16&amp;""),(F$14&amp;"")&lt;=($E16&amp;"")),9,"")),
IF($C16=$A$10,IF(OR($D16="",$E16="",F$14=""),"",IF(AND((F$14&amp;"")&gt;=($D16&amp;""),(F$14&amp;"")&lt;=($E16&amp;"")),8,"")),
IF($C16=$A$9,IF(OR($D16="",$E16="",F$14=""),"",IF(AND((F$14&amp;"")&gt;=($D16&amp;""),(F$14&amp;"")&lt;=($E16&amp;"")),7,"")),
IF($C16=$A$8,IF(OR($D16="",$E16="",F$14=""),"",IF(AND((F$14&amp;"")&gt;=($D16&amp;""),(F$14&amp;"")&lt;=($E16&amp;"")),6,"")),
IF($C16=$B$11,IF(OR($D16="",$E16="",F$14=""),"",IF(AND((F$14&amp;"")&gt;=($D16&amp;""),(F$14&amp;"")&lt;=($E16&amp;"")),5,"")),
IF($C16=$B$10,IF(OR($D16="",$E16="",F$14=""),"",IF(AND((F$14&amp;"")&gt;=($D16&amp;""),(F$14&amp;"")&lt;=($E16&amp;"")),4,"")),
IF($C16=$B$9,IF(OR($D16="",$E16="",F$14=""),"",IF(AND((F$14&amp;"")&gt;=($D16&amp;""),(F$14&amp;"")&lt;=($E16&amp;"")),3,"")),
IF($C16=$B$8,IF(OR($D16="",$E16="",F$14=""),"",IF(AND((F$14&amp;"")&gt;=($D16&amp;""),(F$14&amp;"")&lt;=($E16&amp;"")),2,"")),
""))))))))</f>
        <v/>
      </c>
      <c r="G16" s="54" t="str">
        <f t="shared" si="5"/>
        <v/>
      </c>
      <c r="H16" s="54" t="str">
        <f t="shared" si="5"/>
        <v/>
      </c>
      <c r="I16" s="54" t="str">
        <f t="shared" si="5"/>
        <v/>
      </c>
      <c r="J16" s="54">
        <f t="shared" si="5"/>
        <v>8</v>
      </c>
      <c r="K16" s="54">
        <f t="shared" si="5"/>
        <v>8</v>
      </c>
      <c r="L16" s="54">
        <f t="shared" si="5"/>
        <v>8</v>
      </c>
      <c r="M16" s="54">
        <f t="shared" si="5"/>
        <v>8</v>
      </c>
      <c r="N16" s="54">
        <f t="shared" si="5"/>
        <v>8</v>
      </c>
      <c r="O16" s="54">
        <f t="shared" si="5"/>
        <v>8</v>
      </c>
      <c r="P16" s="54">
        <f t="shared" si="5"/>
        <v>8</v>
      </c>
      <c r="Q16" s="54">
        <f t="shared" si="5"/>
        <v>8</v>
      </c>
      <c r="R16" s="54">
        <f t="shared" si="5"/>
        <v>8</v>
      </c>
      <c r="S16" s="54">
        <f t="shared" si="5"/>
        <v>8</v>
      </c>
      <c r="T16" s="54">
        <f t="shared" si="5"/>
        <v>8</v>
      </c>
      <c r="U16" s="54">
        <f t="shared" si="5"/>
        <v>8</v>
      </c>
      <c r="V16" s="54">
        <f t="shared" ref="V16:AJ31" si="6" xml:space="preserve">
IF($C16=$A$11,IF(OR($D16="",$E16="",V$14=""),"",IF(AND((V$14&amp;"")&gt;=($D16&amp;""),(V$14&amp;"")&lt;=($E16&amp;"")),9,"")),
IF($C16=$A$10,IF(OR($D16="",$E16="",V$14=""),"",IF(AND((V$14&amp;"")&gt;=($D16&amp;""),(V$14&amp;"")&lt;=($E16&amp;"")),8,"")),
IF($C16=$A$9,IF(OR($D16="",$E16="",V$14=""),"",IF(AND((V$14&amp;"")&gt;=($D16&amp;""),(V$14&amp;"")&lt;=($E16&amp;"")),7,"")),
IF($C16=$A$8,IF(OR($D16="",$E16="",V$14=""),"",IF(AND((V$14&amp;"")&gt;=($D16&amp;""),(V$14&amp;"")&lt;=($E16&amp;"")),6,"")),
IF($C16=$B$11,IF(OR($D16="",$E16="",V$14=""),"",IF(AND((V$14&amp;"")&gt;=($D16&amp;""),(V$14&amp;"")&lt;=($E16&amp;"")),5,"")),
IF($C16=$B$10,IF(OR($D16="",$E16="",V$14=""),"",IF(AND((V$14&amp;"")&gt;=($D16&amp;""),(V$14&amp;"")&lt;=($E16&amp;"")),4,"")),
IF($C16=$B$9,IF(OR($D16="",$E16="",V$14=""),"",IF(AND((V$14&amp;"")&gt;=($D16&amp;""),(V$14&amp;"")&lt;=($E16&amp;"")),3,"")),
IF($C16=$B$8,IF(OR($D16="",$E16="",V$14=""),"",IF(AND((V$14&amp;"")&gt;=($D16&amp;""),(V$14&amp;"")&lt;=($E16&amp;"")),2,"")),
""))))))))</f>
        <v>8</v>
      </c>
      <c r="W16" s="54">
        <f t="shared" si="6"/>
        <v>8</v>
      </c>
      <c r="X16" s="54">
        <f t="shared" si="6"/>
        <v>8</v>
      </c>
      <c r="Y16" s="54">
        <f t="shared" si="6"/>
        <v>8</v>
      </c>
      <c r="Z16" s="54" t="str">
        <f t="shared" si="6"/>
        <v/>
      </c>
      <c r="AA16" s="54" t="str">
        <f t="shared" si="6"/>
        <v/>
      </c>
      <c r="AB16" s="54" t="str">
        <f t="shared" si="6"/>
        <v/>
      </c>
      <c r="AC16" s="54" t="str">
        <f t="shared" si="6"/>
        <v/>
      </c>
      <c r="AD16" s="54" t="str">
        <f t="shared" si="6"/>
        <v/>
      </c>
      <c r="AE16" s="54" t="str">
        <f t="shared" si="6"/>
        <v/>
      </c>
      <c r="AF16" s="54" t="str">
        <f t="shared" si="6"/>
        <v/>
      </c>
      <c r="AG16" s="54" t="str">
        <f t="shared" si="6"/>
        <v/>
      </c>
      <c r="AH16" s="54" t="str">
        <f t="shared" si="6"/>
        <v/>
      </c>
      <c r="AI16" s="54" t="str">
        <f t="shared" si="6"/>
        <v/>
      </c>
      <c r="AJ16" s="55" t="str">
        <f t="shared" si="6"/>
        <v/>
      </c>
    </row>
    <row r="17" spans="1:36" s="49" customFormat="1" x14ac:dyDescent="0.25">
      <c r="A17" s="57" t="str">
        <f t="array" ref="A17">IFERROR(
INDEX(TabClients[],SMALL(
IF(TabClients[Mois1]=$E$1,
ROW(TabClients[])-ROW(TabClients[#Headers])
), ROW(3:3)),
MATCH($A$13, TabClients[#Headers], 0)),
"")</f>
        <v>Mlle ABCD Efgh</v>
      </c>
      <c r="B17" s="69" t="str">
        <f t="array" ref="B17">IFERROR(CONCATENATE(INDEX(TabClients[],MATCH(Planning!$A17,TabClients[Clients],0),7)," ",INDEX(TabClients[],MATCH(Planning!$A17,TabClients[Clients],0),6),"€"),"")</f>
        <v>CB 150€</v>
      </c>
      <c r="C17" s="56" t="str">
        <f t="array" ref="C17">UPPER(IFERROR(INDEX(TabClients[],MATCH(Planning!$A17,TabClients[Clients],0),5),""))</f>
        <v>STUDIO 2</v>
      </c>
      <c r="D17" s="68">
        <f t="array" ref="D17">IFERROR(INDEX(TabClients[],MATCH(Planning!$A17,TabClients[Clients],0),9),"")</f>
        <v>42916</v>
      </c>
      <c r="E17" s="68">
        <f>IFERROR(INDEX(TabClients[],MATCH(Planning!$A17,TabClients[Clients],0),14),"")</f>
        <v>42919</v>
      </c>
      <c r="F17" s="53" t="str">
        <f t="shared" si="5"/>
        <v/>
      </c>
      <c r="G17" s="54" t="str">
        <f t="shared" si="5"/>
        <v/>
      </c>
      <c r="H17" s="54" t="str">
        <f t="shared" si="5"/>
        <v/>
      </c>
      <c r="I17" s="54" t="str">
        <f t="shared" si="5"/>
        <v/>
      </c>
      <c r="J17" s="54" t="str">
        <f t="shared" si="5"/>
        <v/>
      </c>
      <c r="K17" s="54" t="str">
        <f t="shared" si="5"/>
        <v/>
      </c>
      <c r="L17" s="54" t="str">
        <f t="shared" si="5"/>
        <v/>
      </c>
      <c r="M17" s="54" t="str">
        <f t="shared" si="5"/>
        <v/>
      </c>
      <c r="N17" s="54" t="str">
        <f t="shared" si="5"/>
        <v/>
      </c>
      <c r="O17" s="54" t="str">
        <f t="shared" si="5"/>
        <v/>
      </c>
      <c r="P17" s="54" t="str">
        <f t="shared" si="5"/>
        <v/>
      </c>
      <c r="Q17" s="54" t="str">
        <f t="shared" si="5"/>
        <v/>
      </c>
      <c r="R17" s="54" t="str">
        <f t="shared" si="5"/>
        <v/>
      </c>
      <c r="S17" s="54" t="str">
        <f t="shared" si="5"/>
        <v/>
      </c>
      <c r="T17" s="54" t="str">
        <f t="shared" si="5"/>
        <v/>
      </c>
      <c r="U17" s="54" t="str">
        <f t="shared" si="5"/>
        <v/>
      </c>
      <c r="V17" s="54" t="str">
        <f t="shared" si="6"/>
        <v/>
      </c>
      <c r="W17" s="54" t="str">
        <f t="shared" si="6"/>
        <v/>
      </c>
      <c r="X17" s="54" t="str">
        <f t="shared" si="6"/>
        <v/>
      </c>
      <c r="Y17" s="54" t="str">
        <f t="shared" si="6"/>
        <v/>
      </c>
      <c r="Z17" s="54" t="str">
        <f t="shared" si="6"/>
        <v/>
      </c>
      <c r="AA17" s="54" t="str">
        <f t="shared" si="6"/>
        <v/>
      </c>
      <c r="AB17" s="54" t="str">
        <f t="shared" si="6"/>
        <v/>
      </c>
      <c r="AC17" s="54" t="str">
        <f t="shared" si="6"/>
        <v/>
      </c>
      <c r="AD17" s="54" t="str">
        <f t="shared" si="6"/>
        <v/>
      </c>
      <c r="AE17" s="54" t="str">
        <f t="shared" si="6"/>
        <v/>
      </c>
      <c r="AF17" s="54" t="str">
        <f t="shared" si="6"/>
        <v/>
      </c>
      <c r="AG17" s="54" t="str">
        <f t="shared" si="6"/>
        <v/>
      </c>
      <c r="AH17" s="54" t="str">
        <f t="shared" si="6"/>
        <v/>
      </c>
      <c r="AI17" s="54">
        <f t="shared" si="6"/>
        <v>3</v>
      </c>
      <c r="AJ17" s="55" t="str">
        <f t="shared" si="6"/>
        <v/>
      </c>
    </row>
    <row r="18" spans="1:36" s="49" customFormat="1" x14ac:dyDescent="0.25">
      <c r="A18" s="57" t="str">
        <f t="array" ref="A18">IFERROR(
INDEX(TabClients[],SMALL(
IF(TabClients[Mois1]=$E$1,
ROW(TabClients[])-ROW(TabClients[#Headers])
), ROW(4:4)),
MATCH($A$13, TabClients[#Headers], 0)),
"")</f>
        <v/>
      </c>
      <c r="B18" s="69" t="str">
        <f t="array" ref="B18">IFERROR(CONCATENATE(INDEX(TabClients[],MATCH(Planning!$A18,TabClients[Clients],0),7)," ",INDEX(TabClients[],MATCH(Planning!$A18,TabClients[Clients],0),6),"€"),"")</f>
        <v/>
      </c>
      <c r="C18" s="56" t="str">
        <f t="array" ref="C18">UPPER(IFERROR(INDEX(TabClients[],MATCH(Planning!$A18,TabClients[Clients],0),5),""))</f>
        <v/>
      </c>
      <c r="D18" s="68" t="str">
        <f t="array" ref="D18">IFERROR(INDEX(TabClients[],MATCH(Planning!$A18,TabClients[Clients],0),9),"")</f>
        <v/>
      </c>
      <c r="E18" s="68" t="str">
        <f>IFERROR(INDEX(TabClients[],MATCH(Planning!$A18,TabClients[Clients],0),14),"")</f>
        <v/>
      </c>
      <c r="F18" s="53" t="str">
        <f t="shared" si="5"/>
        <v/>
      </c>
      <c r="G18" s="54" t="str">
        <f t="shared" si="5"/>
        <v/>
      </c>
      <c r="H18" s="54" t="str">
        <f t="shared" si="5"/>
        <v/>
      </c>
      <c r="I18" s="54" t="str">
        <f t="shared" si="5"/>
        <v/>
      </c>
      <c r="J18" s="54" t="str">
        <f t="shared" si="5"/>
        <v/>
      </c>
      <c r="K18" s="54" t="str">
        <f t="shared" si="5"/>
        <v/>
      </c>
      <c r="L18" s="54" t="str">
        <f t="shared" si="5"/>
        <v/>
      </c>
      <c r="M18" s="54" t="str">
        <f t="shared" si="5"/>
        <v/>
      </c>
      <c r="N18" s="54" t="str">
        <f t="shared" si="5"/>
        <v/>
      </c>
      <c r="O18" s="54" t="str">
        <f t="shared" si="5"/>
        <v/>
      </c>
      <c r="P18" s="54" t="str">
        <f t="shared" si="5"/>
        <v/>
      </c>
      <c r="Q18" s="54" t="str">
        <f t="shared" si="5"/>
        <v/>
      </c>
      <c r="R18" s="54" t="str">
        <f t="shared" si="5"/>
        <v/>
      </c>
      <c r="S18" s="54" t="str">
        <f t="shared" si="5"/>
        <v/>
      </c>
      <c r="T18" s="54" t="str">
        <f t="shared" si="5"/>
        <v/>
      </c>
      <c r="U18" s="54" t="str">
        <f t="shared" si="5"/>
        <v/>
      </c>
      <c r="V18" s="54" t="str">
        <f t="shared" si="6"/>
        <v/>
      </c>
      <c r="W18" s="54" t="str">
        <f t="shared" si="6"/>
        <v/>
      </c>
      <c r="X18" s="54" t="str">
        <f t="shared" si="6"/>
        <v/>
      </c>
      <c r="Y18" s="54" t="str">
        <f t="shared" si="6"/>
        <v/>
      </c>
      <c r="Z18" s="54" t="str">
        <f t="shared" si="6"/>
        <v/>
      </c>
      <c r="AA18" s="54" t="str">
        <f t="shared" si="6"/>
        <v/>
      </c>
      <c r="AB18" s="54" t="str">
        <f t="shared" si="6"/>
        <v/>
      </c>
      <c r="AC18" s="54" t="str">
        <f t="shared" si="6"/>
        <v/>
      </c>
      <c r="AD18" s="54" t="str">
        <f t="shared" si="6"/>
        <v/>
      </c>
      <c r="AE18" s="54" t="str">
        <f t="shared" si="6"/>
        <v/>
      </c>
      <c r="AF18" s="54" t="str">
        <f t="shared" si="6"/>
        <v/>
      </c>
      <c r="AG18" s="54" t="str">
        <f t="shared" si="6"/>
        <v/>
      </c>
      <c r="AH18" s="54" t="str">
        <f t="shared" si="6"/>
        <v/>
      </c>
      <c r="AI18" s="54" t="str">
        <f t="shared" si="6"/>
        <v/>
      </c>
      <c r="AJ18" s="55" t="str">
        <f t="shared" si="6"/>
        <v/>
      </c>
    </row>
    <row r="19" spans="1:36" s="49" customFormat="1" x14ac:dyDescent="0.25">
      <c r="A19" s="57" t="str">
        <f t="array" ref="A19">IFERROR(
INDEX(TabClients[],SMALL(
IF(TabClients[Mois1]=$E$1,
ROW(TabClients[])-ROW(TabClients[#Headers])
), ROW(5:5)),
MATCH($A$13, TabClients[#Headers], 0)),
"")</f>
        <v/>
      </c>
      <c r="B19" s="69" t="str">
        <f t="array" ref="B19">IFERROR(CONCATENATE(INDEX(TabClients[],MATCH(Planning!$A19,TabClients[Clients],0),7)," ",INDEX(TabClients[],MATCH(Planning!$A19,TabClients[Clients],0),6),"€"),"")</f>
        <v/>
      </c>
      <c r="C19" s="56" t="str">
        <f t="array" ref="C19">UPPER(IFERROR(INDEX(TabClients[],MATCH(Planning!$A19,TabClients[Clients],0),5),""))</f>
        <v/>
      </c>
      <c r="D19" s="68" t="str">
        <f t="array" ref="D19">IFERROR(INDEX(TabClients[],MATCH(Planning!$A19,TabClients[Clients],0),9),"")</f>
        <v/>
      </c>
      <c r="E19" s="68" t="str">
        <f>IFERROR(INDEX(TabClients[],MATCH(Planning!$A19,TabClients[Clients],0),14),"")</f>
        <v/>
      </c>
      <c r="F19" s="53" t="str">
        <f t="shared" si="5"/>
        <v/>
      </c>
      <c r="G19" s="54" t="str">
        <f t="shared" si="5"/>
        <v/>
      </c>
      <c r="H19" s="54" t="str">
        <f t="shared" si="5"/>
        <v/>
      </c>
      <c r="I19" s="54" t="str">
        <f t="shared" si="5"/>
        <v/>
      </c>
      <c r="J19" s="54" t="str">
        <f t="shared" si="5"/>
        <v/>
      </c>
      <c r="K19" s="54" t="str">
        <f t="shared" si="5"/>
        <v/>
      </c>
      <c r="L19" s="54" t="str">
        <f t="shared" si="5"/>
        <v/>
      </c>
      <c r="M19" s="54" t="str">
        <f t="shared" si="5"/>
        <v/>
      </c>
      <c r="N19" s="54" t="str">
        <f t="shared" si="5"/>
        <v/>
      </c>
      <c r="O19" s="54" t="str">
        <f t="shared" si="5"/>
        <v/>
      </c>
      <c r="P19" s="54" t="str">
        <f t="shared" si="5"/>
        <v/>
      </c>
      <c r="Q19" s="54" t="str">
        <f t="shared" si="5"/>
        <v/>
      </c>
      <c r="R19" s="54" t="str">
        <f t="shared" si="5"/>
        <v/>
      </c>
      <c r="S19" s="54" t="str">
        <f t="shared" si="5"/>
        <v/>
      </c>
      <c r="T19" s="54" t="str">
        <f t="shared" si="5"/>
        <v/>
      </c>
      <c r="U19" s="54" t="str">
        <f t="shared" si="5"/>
        <v/>
      </c>
      <c r="V19" s="54" t="str">
        <f t="shared" si="6"/>
        <v/>
      </c>
      <c r="W19" s="54" t="str">
        <f t="shared" si="6"/>
        <v/>
      </c>
      <c r="X19" s="54" t="str">
        <f t="shared" si="6"/>
        <v/>
      </c>
      <c r="Y19" s="54" t="str">
        <f t="shared" si="6"/>
        <v/>
      </c>
      <c r="Z19" s="54" t="str">
        <f t="shared" si="6"/>
        <v/>
      </c>
      <c r="AA19" s="54" t="str">
        <f t="shared" si="6"/>
        <v/>
      </c>
      <c r="AB19" s="54" t="str">
        <f t="shared" si="6"/>
        <v/>
      </c>
      <c r="AC19" s="54" t="str">
        <f t="shared" si="6"/>
        <v/>
      </c>
      <c r="AD19" s="54" t="str">
        <f t="shared" si="6"/>
        <v/>
      </c>
      <c r="AE19" s="54" t="str">
        <f t="shared" si="6"/>
        <v/>
      </c>
      <c r="AF19" s="54" t="str">
        <f t="shared" si="6"/>
        <v/>
      </c>
      <c r="AG19" s="54" t="str">
        <f t="shared" si="6"/>
        <v/>
      </c>
      <c r="AH19" s="54" t="str">
        <f t="shared" si="6"/>
        <v/>
      </c>
      <c r="AI19" s="54" t="str">
        <f t="shared" si="6"/>
        <v/>
      </c>
      <c r="AJ19" s="55" t="str">
        <f t="shared" si="6"/>
        <v/>
      </c>
    </row>
    <row r="20" spans="1:36" s="49" customFormat="1" x14ac:dyDescent="0.25">
      <c r="A20" s="57" t="str">
        <f t="array" ref="A20">IFERROR(
INDEX(TabClients[],SMALL(
IF(TabClients[Mois1]=$E$1,
ROW(TabClients[])-ROW(TabClients[#Headers])
), ROW(6:6)),
MATCH($A$13, TabClients[#Headers], 0)),
"")</f>
        <v/>
      </c>
      <c r="B20" s="69" t="str">
        <f t="array" ref="B20">IFERROR(CONCATENATE(INDEX(TabClients[],MATCH(Planning!$A20,TabClients[Clients],0),7)," ",INDEX(TabClients[],MATCH(Planning!$A20,TabClients[Clients],0),6),"€"),"")</f>
        <v/>
      </c>
      <c r="C20" s="56" t="str">
        <f t="array" ref="C20">UPPER(IFERROR(INDEX(TabClients[],MATCH(Planning!$A20,TabClients[Clients],0),5),""))</f>
        <v/>
      </c>
      <c r="D20" s="68" t="str">
        <f t="array" ref="D20">IFERROR(INDEX(TabClients[],MATCH(Planning!$A20,TabClients[Clients],0),9),"")</f>
        <v/>
      </c>
      <c r="E20" s="68" t="str">
        <f>IFERROR(INDEX(TabClients[],MATCH(Planning!$A20,TabClients[Clients],0),14),"")</f>
        <v/>
      </c>
      <c r="F20" s="53" t="str">
        <f t="shared" si="5"/>
        <v/>
      </c>
      <c r="G20" s="54" t="str">
        <f t="shared" si="5"/>
        <v/>
      </c>
      <c r="H20" s="54" t="str">
        <f t="shared" si="5"/>
        <v/>
      </c>
      <c r="I20" s="54" t="str">
        <f t="shared" si="5"/>
        <v/>
      </c>
      <c r="J20" s="54" t="str">
        <f t="shared" si="5"/>
        <v/>
      </c>
      <c r="K20" s="54" t="str">
        <f t="shared" si="5"/>
        <v/>
      </c>
      <c r="L20" s="54" t="str">
        <f t="shared" si="5"/>
        <v/>
      </c>
      <c r="M20" s="54" t="str">
        <f t="shared" si="5"/>
        <v/>
      </c>
      <c r="N20" s="54" t="str">
        <f t="shared" si="5"/>
        <v/>
      </c>
      <c r="O20" s="54" t="str">
        <f t="shared" si="5"/>
        <v/>
      </c>
      <c r="P20" s="54" t="str">
        <f t="shared" si="5"/>
        <v/>
      </c>
      <c r="Q20" s="54" t="str">
        <f t="shared" si="5"/>
        <v/>
      </c>
      <c r="R20" s="54" t="str">
        <f t="shared" si="5"/>
        <v/>
      </c>
      <c r="S20" s="54" t="str">
        <f t="shared" si="5"/>
        <v/>
      </c>
      <c r="T20" s="54" t="str">
        <f t="shared" si="5"/>
        <v/>
      </c>
      <c r="U20" s="54" t="str">
        <f t="shared" si="5"/>
        <v/>
      </c>
      <c r="V20" s="54" t="str">
        <f t="shared" si="6"/>
        <v/>
      </c>
      <c r="W20" s="54" t="str">
        <f t="shared" si="6"/>
        <v/>
      </c>
      <c r="X20" s="54" t="str">
        <f t="shared" si="6"/>
        <v/>
      </c>
      <c r="Y20" s="54" t="str">
        <f t="shared" si="6"/>
        <v/>
      </c>
      <c r="Z20" s="54" t="str">
        <f t="shared" si="6"/>
        <v/>
      </c>
      <c r="AA20" s="54" t="str">
        <f t="shared" si="6"/>
        <v/>
      </c>
      <c r="AB20" s="54" t="str">
        <f t="shared" si="6"/>
        <v/>
      </c>
      <c r="AC20" s="54" t="str">
        <f t="shared" si="6"/>
        <v/>
      </c>
      <c r="AD20" s="54" t="str">
        <f t="shared" si="6"/>
        <v/>
      </c>
      <c r="AE20" s="54" t="str">
        <f t="shared" si="6"/>
        <v/>
      </c>
      <c r="AF20" s="54" t="str">
        <f t="shared" si="6"/>
        <v/>
      </c>
      <c r="AG20" s="54" t="str">
        <f t="shared" si="6"/>
        <v/>
      </c>
      <c r="AH20" s="54" t="str">
        <f t="shared" si="6"/>
        <v/>
      </c>
      <c r="AI20" s="54" t="str">
        <f t="shared" si="6"/>
        <v/>
      </c>
      <c r="AJ20" s="55" t="str">
        <f t="shared" si="6"/>
        <v/>
      </c>
    </row>
    <row r="21" spans="1:36" s="49" customFormat="1" x14ac:dyDescent="0.25">
      <c r="A21" s="57" t="str">
        <f t="array" ref="A21">IFERROR(
INDEX(TabClients[],SMALL(
IF(TabClients[Mois1]=$E$1,
ROW(TabClients[])-ROW(TabClients[#Headers])
), ROW(7:7)),
MATCH($A$13, TabClients[#Headers], 0)),
"")</f>
        <v/>
      </c>
      <c r="B21" s="69" t="str">
        <f t="array" ref="B21">IFERROR(CONCATENATE(INDEX(TabClients[],MATCH(Planning!$A21,TabClients[Clients],0),7)," ",INDEX(TabClients[],MATCH(Planning!$A21,TabClients[Clients],0),6),"€"),"")</f>
        <v/>
      </c>
      <c r="C21" s="56" t="str">
        <f t="array" ref="C21">UPPER(IFERROR(INDEX(TabClients[],MATCH(Planning!$A21,TabClients[Clients],0),5),""))</f>
        <v/>
      </c>
      <c r="D21" s="68" t="str">
        <f t="array" ref="D21">IFERROR(INDEX(TabClients[],MATCH(Planning!$A21,TabClients[Clients],0),9),"")</f>
        <v/>
      </c>
      <c r="E21" s="68" t="str">
        <f>IFERROR(INDEX(TabClients[],MATCH(Planning!$A21,TabClients[Clients],0),14),"")</f>
        <v/>
      </c>
      <c r="F21" s="53" t="str">
        <f t="shared" si="5"/>
        <v/>
      </c>
      <c r="G21" s="54" t="str">
        <f t="shared" si="5"/>
        <v/>
      </c>
      <c r="H21" s="54" t="str">
        <f t="shared" si="5"/>
        <v/>
      </c>
      <c r="I21" s="54" t="str">
        <f t="shared" si="5"/>
        <v/>
      </c>
      <c r="J21" s="54" t="str">
        <f t="shared" si="5"/>
        <v/>
      </c>
      <c r="K21" s="54" t="str">
        <f t="shared" si="5"/>
        <v/>
      </c>
      <c r="L21" s="54" t="str">
        <f t="shared" si="5"/>
        <v/>
      </c>
      <c r="M21" s="54" t="str">
        <f t="shared" si="5"/>
        <v/>
      </c>
      <c r="N21" s="54" t="str">
        <f t="shared" si="5"/>
        <v/>
      </c>
      <c r="O21" s="54" t="str">
        <f t="shared" si="5"/>
        <v/>
      </c>
      <c r="P21" s="54" t="str">
        <f t="shared" si="5"/>
        <v/>
      </c>
      <c r="Q21" s="54" t="str">
        <f t="shared" si="5"/>
        <v/>
      </c>
      <c r="R21" s="54" t="str">
        <f t="shared" si="5"/>
        <v/>
      </c>
      <c r="S21" s="54" t="str">
        <f t="shared" si="5"/>
        <v/>
      </c>
      <c r="T21" s="54" t="str">
        <f t="shared" si="5"/>
        <v/>
      </c>
      <c r="U21" s="54" t="str">
        <f t="shared" si="5"/>
        <v/>
      </c>
      <c r="V21" s="54" t="str">
        <f t="shared" si="6"/>
        <v/>
      </c>
      <c r="W21" s="54" t="str">
        <f t="shared" si="6"/>
        <v/>
      </c>
      <c r="X21" s="54" t="str">
        <f t="shared" si="6"/>
        <v/>
      </c>
      <c r="Y21" s="54" t="str">
        <f t="shared" si="6"/>
        <v/>
      </c>
      <c r="Z21" s="54" t="str">
        <f t="shared" si="6"/>
        <v/>
      </c>
      <c r="AA21" s="54" t="str">
        <f t="shared" si="6"/>
        <v/>
      </c>
      <c r="AB21" s="54" t="str">
        <f t="shared" si="6"/>
        <v/>
      </c>
      <c r="AC21" s="54" t="str">
        <f t="shared" si="6"/>
        <v/>
      </c>
      <c r="AD21" s="54" t="str">
        <f t="shared" si="6"/>
        <v/>
      </c>
      <c r="AE21" s="54" t="str">
        <f t="shared" si="6"/>
        <v/>
      </c>
      <c r="AF21" s="54" t="str">
        <f t="shared" si="6"/>
        <v/>
      </c>
      <c r="AG21" s="54" t="str">
        <f t="shared" si="6"/>
        <v/>
      </c>
      <c r="AH21" s="54" t="str">
        <f t="shared" si="6"/>
        <v/>
      </c>
      <c r="AI21" s="54" t="str">
        <f t="shared" si="6"/>
        <v/>
      </c>
      <c r="AJ21" s="55" t="str">
        <f t="shared" si="6"/>
        <v/>
      </c>
    </row>
    <row r="22" spans="1:36" s="49" customFormat="1" x14ac:dyDescent="0.25">
      <c r="A22" s="57" t="str">
        <f t="array" ref="A22">IFERROR(
INDEX(TabClients[],SMALL(
IF(TabClients[Mois1]=$E$1,
ROW(TabClients[])-ROW(TabClients[#Headers])
), ROW(8:8)),
MATCH($A$13, TabClients[#Headers], 0)),
"")</f>
        <v/>
      </c>
      <c r="B22" s="69" t="str">
        <f t="array" ref="B22">IFERROR(CONCATENATE(INDEX(TabClients[],MATCH(Planning!$A22,TabClients[Clients],0),7)," ",INDEX(TabClients[],MATCH(Planning!$A22,TabClients[Clients],0),6),"€"),"")</f>
        <v/>
      </c>
      <c r="C22" s="56" t="str">
        <f t="array" ref="C22">UPPER(IFERROR(INDEX(TabClients[],MATCH(Planning!$A22,TabClients[Clients],0),5),""))</f>
        <v/>
      </c>
      <c r="D22" s="68" t="str">
        <f t="array" ref="D22">IFERROR(INDEX(TabClients[],MATCH(Planning!$A22,TabClients[Clients],0),9),"")</f>
        <v/>
      </c>
      <c r="E22" s="68" t="str">
        <f>IFERROR(INDEX(TabClients[],MATCH(Planning!$A22,TabClients[Clients],0),14),"")</f>
        <v/>
      </c>
      <c r="F22" s="53" t="str">
        <f t="shared" si="5"/>
        <v/>
      </c>
      <c r="G22" s="54" t="str">
        <f t="shared" si="5"/>
        <v/>
      </c>
      <c r="H22" s="54" t="str">
        <f t="shared" si="5"/>
        <v/>
      </c>
      <c r="I22" s="54" t="str">
        <f t="shared" si="5"/>
        <v/>
      </c>
      <c r="J22" s="54" t="str">
        <f t="shared" si="5"/>
        <v/>
      </c>
      <c r="K22" s="54" t="str">
        <f t="shared" si="5"/>
        <v/>
      </c>
      <c r="L22" s="54" t="str">
        <f t="shared" si="5"/>
        <v/>
      </c>
      <c r="M22" s="54" t="str">
        <f t="shared" si="5"/>
        <v/>
      </c>
      <c r="N22" s="54" t="str">
        <f t="shared" si="5"/>
        <v/>
      </c>
      <c r="O22" s="54" t="str">
        <f t="shared" si="5"/>
        <v/>
      </c>
      <c r="P22" s="54" t="str">
        <f t="shared" si="5"/>
        <v/>
      </c>
      <c r="Q22" s="54" t="str">
        <f t="shared" si="5"/>
        <v/>
      </c>
      <c r="R22" s="54" t="str">
        <f t="shared" si="5"/>
        <v/>
      </c>
      <c r="S22" s="54" t="str">
        <f t="shared" si="5"/>
        <v/>
      </c>
      <c r="T22" s="54" t="str">
        <f t="shared" si="5"/>
        <v/>
      </c>
      <c r="U22" s="54" t="str">
        <f t="shared" si="5"/>
        <v/>
      </c>
      <c r="V22" s="54" t="str">
        <f t="shared" si="6"/>
        <v/>
      </c>
      <c r="W22" s="54" t="str">
        <f t="shared" si="6"/>
        <v/>
      </c>
      <c r="X22" s="54" t="str">
        <f t="shared" si="6"/>
        <v/>
      </c>
      <c r="Y22" s="54" t="str">
        <f t="shared" si="6"/>
        <v/>
      </c>
      <c r="Z22" s="54" t="str">
        <f t="shared" si="6"/>
        <v/>
      </c>
      <c r="AA22" s="54" t="str">
        <f t="shared" si="6"/>
        <v/>
      </c>
      <c r="AB22" s="54" t="str">
        <f t="shared" si="6"/>
        <v/>
      </c>
      <c r="AC22" s="54" t="str">
        <f t="shared" si="6"/>
        <v/>
      </c>
      <c r="AD22" s="54" t="str">
        <f t="shared" si="6"/>
        <v/>
      </c>
      <c r="AE22" s="54" t="str">
        <f t="shared" si="6"/>
        <v/>
      </c>
      <c r="AF22" s="54" t="str">
        <f t="shared" si="6"/>
        <v/>
      </c>
      <c r="AG22" s="54" t="str">
        <f t="shared" si="6"/>
        <v/>
      </c>
      <c r="AH22" s="54" t="str">
        <f t="shared" si="6"/>
        <v/>
      </c>
      <c r="AI22" s="54" t="str">
        <f t="shared" si="6"/>
        <v/>
      </c>
      <c r="AJ22" s="55" t="str">
        <f t="shared" si="6"/>
        <v/>
      </c>
    </row>
    <row r="23" spans="1:36" s="49" customFormat="1" x14ac:dyDescent="0.25">
      <c r="A23" s="57" t="str">
        <f t="array" ref="A23">IFERROR(
INDEX(TabClients[],SMALL(
IF(TabClients[Mois1]=$E$1,
ROW(TabClients[])-ROW(TabClients[#Headers])
), ROW(9:9)),
MATCH($A$13, TabClients[#Headers], 0)),
"")</f>
        <v/>
      </c>
      <c r="B23" s="69" t="str">
        <f t="array" ref="B23">IFERROR(CONCATENATE(INDEX(TabClients[],MATCH(Planning!$A23,TabClients[Clients],0),7)," ",INDEX(TabClients[],MATCH(Planning!$A23,TabClients[Clients],0),6),"€"),"")</f>
        <v/>
      </c>
      <c r="C23" s="56" t="str">
        <f t="array" ref="C23">UPPER(IFERROR(INDEX(TabClients[],MATCH(Planning!$A23,TabClients[Clients],0),5),""))</f>
        <v/>
      </c>
      <c r="D23" s="68" t="str">
        <f t="array" ref="D23">IFERROR(INDEX(TabClients[],MATCH(Planning!$A23,TabClients[Clients],0),9),"")</f>
        <v/>
      </c>
      <c r="E23" s="68" t="str">
        <f>IFERROR(INDEX(TabClients[],MATCH(Planning!$A23,TabClients[Clients],0),14),"")</f>
        <v/>
      </c>
      <c r="F23" s="53" t="str">
        <f t="shared" si="5"/>
        <v/>
      </c>
      <c r="G23" s="54" t="str">
        <f t="shared" si="5"/>
        <v/>
      </c>
      <c r="H23" s="54" t="str">
        <f t="shared" si="5"/>
        <v/>
      </c>
      <c r="I23" s="54" t="str">
        <f t="shared" si="5"/>
        <v/>
      </c>
      <c r="J23" s="54" t="str">
        <f t="shared" si="5"/>
        <v/>
      </c>
      <c r="K23" s="54" t="str">
        <f t="shared" si="5"/>
        <v/>
      </c>
      <c r="L23" s="54" t="str">
        <f t="shared" si="5"/>
        <v/>
      </c>
      <c r="M23" s="54" t="str">
        <f t="shared" si="5"/>
        <v/>
      </c>
      <c r="N23" s="54" t="str">
        <f t="shared" si="5"/>
        <v/>
      </c>
      <c r="O23" s="54" t="str">
        <f t="shared" si="5"/>
        <v/>
      </c>
      <c r="P23" s="54" t="str">
        <f t="shared" si="5"/>
        <v/>
      </c>
      <c r="Q23" s="54" t="str">
        <f t="shared" si="5"/>
        <v/>
      </c>
      <c r="R23" s="54" t="str">
        <f t="shared" si="5"/>
        <v/>
      </c>
      <c r="S23" s="54" t="str">
        <f t="shared" si="5"/>
        <v/>
      </c>
      <c r="T23" s="54" t="str">
        <f t="shared" si="5"/>
        <v/>
      </c>
      <c r="U23" s="54" t="str">
        <f t="shared" si="5"/>
        <v/>
      </c>
      <c r="V23" s="54" t="str">
        <f t="shared" si="6"/>
        <v/>
      </c>
      <c r="W23" s="54" t="str">
        <f t="shared" si="6"/>
        <v/>
      </c>
      <c r="X23" s="54" t="str">
        <f t="shared" si="6"/>
        <v/>
      </c>
      <c r="Y23" s="54" t="str">
        <f t="shared" si="6"/>
        <v/>
      </c>
      <c r="Z23" s="54" t="str">
        <f t="shared" si="6"/>
        <v/>
      </c>
      <c r="AA23" s="54" t="str">
        <f t="shared" si="6"/>
        <v/>
      </c>
      <c r="AB23" s="54" t="str">
        <f t="shared" si="6"/>
        <v/>
      </c>
      <c r="AC23" s="54" t="str">
        <f t="shared" si="6"/>
        <v/>
      </c>
      <c r="AD23" s="54" t="str">
        <f t="shared" si="6"/>
        <v/>
      </c>
      <c r="AE23" s="54" t="str">
        <f t="shared" si="6"/>
        <v/>
      </c>
      <c r="AF23" s="54" t="str">
        <f t="shared" si="6"/>
        <v/>
      </c>
      <c r="AG23" s="54" t="str">
        <f t="shared" si="6"/>
        <v/>
      </c>
      <c r="AH23" s="54" t="str">
        <f t="shared" si="6"/>
        <v/>
      </c>
      <c r="AI23" s="54" t="str">
        <f t="shared" si="6"/>
        <v/>
      </c>
      <c r="AJ23" s="55" t="str">
        <f t="shared" si="6"/>
        <v/>
      </c>
    </row>
    <row r="24" spans="1:36" s="49" customFormat="1" x14ac:dyDescent="0.25">
      <c r="A24" s="57" t="str">
        <f t="array" ref="A24">IFERROR(
INDEX(TabClients[],SMALL(
IF(TabClients[Mois1]=$E$1,
ROW(TabClients[])-ROW(TabClients[#Headers])
), ROW(10:10)),
MATCH($A$13, TabClients[#Headers], 0)),
"")</f>
        <v/>
      </c>
      <c r="B24" s="69" t="str">
        <f t="array" ref="B24">IFERROR(CONCATENATE(INDEX(TabClients[],MATCH(Planning!$A24,TabClients[Clients],0),7)," ",INDEX(TabClients[],MATCH(Planning!$A24,TabClients[Clients],0),6),"€"),"")</f>
        <v/>
      </c>
      <c r="C24" s="56" t="str">
        <f t="array" ref="C24">UPPER(IFERROR(INDEX(TabClients[],MATCH(Planning!$A24,TabClients[Clients],0),5),""))</f>
        <v/>
      </c>
      <c r="D24" s="68" t="str">
        <f t="array" ref="D24">IFERROR(INDEX(TabClients[],MATCH(Planning!$A24,TabClients[Clients],0),9),"")</f>
        <v/>
      </c>
      <c r="E24" s="68" t="str">
        <f>IFERROR(INDEX(TabClients[],MATCH(Planning!$A24,TabClients[Clients],0),14),"")</f>
        <v/>
      </c>
      <c r="F24" s="53" t="str">
        <f t="shared" si="5"/>
        <v/>
      </c>
      <c r="G24" s="54" t="str">
        <f t="shared" si="5"/>
        <v/>
      </c>
      <c r="H24" s="54" t="str">
        <f t="shared" si="5"/>
        <v/>
      </c>
      <c r="I24" s="54" t="str">
        <f t="shared" si="5"/>
        <v/>
      </c>
      <c r="J24" s="54" t="str">
        <f t="shared" si="5"/>
        <v/>
      </c>
      <c r="K24" s="54" t="str">
        <f t="shared" si="5"/>
        <v/>
      </c>
      <c r="L24" s="54" t="str">
        <f t="shared" si="5"/>
        <v/>
      </c>
      <c r="M24" s="54" t="str">
        <f t="shared" si="5"/>
        <v/>
      </c>
      <c r="N24" s="54" t="str">
        <f t="shared" si="5"/>
        <v/>
      </c>
      <c r="O24" s="54" t="str">
        <f t="shared" si="5"/>
        <v/>
      </c>
      <c r="P24" s="54" t="str">
        <f t="shared" si="5"/>
        <v/>
      </c>
      <c r="Q24" s="54" t="str">
        <f t="shared" si="5"/>
        <v/>
      </c>
      <c r="R24" s="54" t="str">
        <f t="shared" si="5"/>
        <v/>
      </c>
      <c r="S24" s="54" t="str">
        <f t="shared" si="5"/>
        <v/>
      </c>
      <c r="T24" s="54" t="str">
        <f t="shared" si="5"/>
        <v/>
      </c>
      <c r="U24" s="54" t="str">
        <f t="shared" si="5"/>
        <v/>
      </c>
      <c r="V24" s="54" t="str">
        <f t="shared" si="6"/>
        <v/>
      </c>
      <c r="W24" s="54" t="str">
        <f t="shared" si="6"/>
        <v/>
      </c>
      <c r="X24" s="54" t="str">
        <f t="shared" si="6"/>
        <v/>
      </c>
      <c r="Y24" s="54" t="str">
        <f t="shared" si="6"/>
        <v/>
      </c>
      <c r="Z24" s="54" t="str">
        <f t="shared" si="6"/>
        <v/>
      </c>
      <c r="AA24" s="54" t="str">
        <f t="shared" si="6"/>
        <v/>
      </c>
      <c r="AB24" s="54" t="str">
        <f t="shared" si="6"/>
        <v/>
      </c>
      <c r="AC24" s="54" t="str">
        <f t="shared" si="6"/>
        <v/>
      </c>
      <c r="AD24" s="54" t="str">
        <f t="shared" si="6"/>
        <v/>
      </c>
      <c r="AE24" s="54" t="str">
        <f t="shared" si="6"/>
        <v/>
      </c>
      <c r="AF24" s="54" t="str">
        <f t="shared" si="6"/>
        <v/>
      </c>
      <c r="AG24" s="54" t="str">
        <f t="shared" si="6"/>
        <v/>
      </c>
      <c r="AH24" s="54" t="str">
        <f t="shared" si="6"/>
        <v/>
      </c>
      <c r="AI24" s="54" t="str">
        <f t="shared" si="6"/>
        <v/>
      </c>
      <c r="AJ24" s="55" t="str">
        <f t="shared" si="6"/>
        <v/>
      </c>
    </row>
    <row r="25" spans="1:36" x14ac:dyDescent="0.25">
      <c r="A25" s="57" t="str">
        <f t="array" ref="A25">IFERROR(
INDEX(TabClients[],SMALL(
IF(TabClients[Mois1]=$E$1,
ROW(TabClients[])-ROW(TabClients[#Headers])
), ROW(11:11)),
MATCH($A$13, TabClients[#Headers], 0)),
"")</f>
        <v/>
      </c>
      <c r="B25" s="69" t="str">
        <f t="array" ref="B25">IFERROR(CONCATENATE(INDEX(TabClients[],MATCH(Planning!$A25,TabClients[Clients],0),7)," ",INDEX(TabClients[],MATCH(Planning!$A25,TabClients[Clients],0),6),"€"),"")</f>
        <v/>
      </c>
      <c r="C25" s="56" t="str">
        <f t="array" ref="C25">UPPER(IFERROR(INDEX(TabClients[],MATCH(Planning!$A25,TabClients[Clients],0),5),""))</f>
        <v/>
      </c>
      <c r="D25" s="68" t="str">
        <f t="array" ref="D25">IFERROR(INDEX(TabClients[],MATCH(Planning!$A25,TabClients[Clients],0),9),"")</f>
        <v/>
      </c>
      <c r="E25" s="68" t="str">
        <f>IFERROR(INDEX(TabClients[],MATCH(Planning!$A25,TabClients[Clients],0),14),"")</f>
        <v/>
      </c>
      <c r="F25" s="53" t="str">
        <f t="shared" si="5"/>
        <v/>
      </c>
      <c r="G25" s="54" t="str">
        <f t="shared" si="5"/>
        <v/>
      </c>
      <c r="H25" s="54" t="str">
        <f t="shared" si="5"/>
        <v/>
      </c>
      <c r="I25" s="54" t="str">
        <f t="shared" si="5"/>
        <v/>
      </c>
      <c r="J25" s="54" t="str">
        <f t="shared" si="5"/>
        <v/>
      </c>
      <c r="K25" s="54" t="str">
        <f t="shared" si="5"/>
        <v/>
      </c>
      <c r="L25" s="54" t="str">
        <f t="shared" si="5"/>
        <v/>
      </c>
      <c r="M25" s="54" t="str">
        <f t="shared" si="5"/>
        <v/>
      </c>
      <c r="N25" s="54" t="str">
        <f t="shared" si="5"/>
        <v/>
      </c>
      <c r="O25" s="54" t="str">
        <f t="shared" si="5"/>
        <v/>
      </c>
      <c r="P25" s="54" t="str">
        <f t="shared" si="5"/>
        <v/>
      </c>
      <c r="Q25" s="54" t="str">
        <f t="shared" si="5"/>
        <v/>
      </c>
      <c r="R25" s="54" t="str">
        <f t="shared" si="5"/>
        <v/>
      </c>
      <c r="S25" s="54" t="str">
        <f t="shared" si="5"/>
        <v/>
      </c>
      <c r="T25" s="54" t="str">
        <f t="shared" si="5"/>
        <v/>
      </c>
      <c r="U25" s="54" t="str">
        <f t="shared" si="5"/>
        <v/>
      </c>
      <c r="V25" s="54" t="str">
        <f t="shared" si="6"/>
        <v/>
      </c>
      <c r="W25" s="54" t="str">
        <f t="shared" si="6"/>
        <v/>
      </c>
      <c r="X25" s="54" t="str">
        <f t="shared" si="6"/>
        <v/>
      </c>
      <c r="Y25" s="54" t="str">
        <f t="shared" si="6"/>
        <v/>
      </c>
      <c r="Z25" s="54" t="str">
        <f t="shared" si="6"/>
        <v/>
      </c>
      <c r="AA25" s="54" t="str">
        <f t="shared" si="6"/>
        <v/>
      </c>
      <c r="AB25" s="54" t="str">
        <f t="shared" si="6"/>
        <v/>
      </c>
      <c r="AC25" s="54" t="str">
        <f t="shared" si="6"/>
        <v/>
      </c>
      <c r="AD25" s="54" t="str">
        <f t="shared" si="6"/>
        <v/>
      </c>
      <c r="AE25" s="54" t="str">
        <f t="shared" si="6"/>
        <v/>
      </c>
      <c r="AF25" s="54" t="str">
        <f t="shared" si="6"/>
        <v/>
      </c>
      <c r="AG25" s="54" t="str">
        <f t="shared" si="6"/>
        <v/>
      </c>
      <c r="AH25" s="54" t="str">
        <f t="shared" si="6"/>
        <v/>
      </c>
      <c r="AI25" s="54" t="str">
        <f t="shared" si="6"/>
        <v/>
      </c>
      <c r="AJ25" s="55" t="str">
        <f t="shared" si="6"/>
        <v/>
      </c>
    </row>
    <row r="26" spans="1:36" x14ac:dyDescent="0.25">
      <c r="A26" s="57" t="str">
        <f t="array" ref="A26">IFERROR(
INDEX(TabClients[],SMALL(
IF(TabClients[Mois1]=$E$1,
ROW(TabClients[])-ROW(TabClients[#Headers])
), ROW(12:12)),
MATCH($A$13, TabClients[#Headers], 0)),
"")</f>
        <v/>
      </c>
      <c r="B26" s="69" t="str">
        <f t="array" ref="B26">IFERROR(CONCATENATE(INDEX(TabClients[],MATCH(Planning!$A26,TabClients[Clients],0),7)," ",INDEX(TabClients[],MATCH(Planning!$A26,TabClients[Clients],0),6),"€"),"")</f>
        <v/>
      </c>
      <c r="C26" s="56" t="str">
        <f t="array" ref="C26">UPPER(IFERROR(INDEX(TabClients[],MATCH(Planning!$A26,TabClients[Clients],0),5),""))</f>
        <v/>
      </c>
      <c r="D26" s="68" t="str">
        <f t="array" ref="D26">IFERROR(INDEX(TabClients[],MATCH(Planning!$A26,TabClients[Clients],0),9),"")</f>
        <v/>
      </c>
      <c r="E26" s="68" t="str">
        <f>IFERROR(INDEX(TabClients[],MATCH(Planning!$A26,TabClients[Clients],0),14),"")</f>
        <v/>
      </c>
      <c r="F26" s="53" t="str">
        <f t="shared" si="5"/>
        <v/>
      </c>
      <c r="G26" s="54" t="str">
        <f t="shared" si="5"/>
        <v/>
      </c>
      <c r="H26" s="54" t="str">
        <f t="shared" si="5"/>
        <v/>
      </c>
      <c r="I26" s="54" t="str">
        <f t="shared" si="5"/>
        <v/>
      </c>
      <c r="J26" s="54" t="str">
        <f t="shared" si="5"/>
        <v/>
      </c>
      <c r="K26" s="54" t="str">
        <f t="shared" si="5"/>
        <v/>
      </c>
      <c r="L26" s="54" t="str">
        <f t="shared" si="5"/>
        <v/>
      </c>
      <c r="M26" s="54" t="str">
        <f t="shared" si="5"/>
        <v/>
      </c>
      <c r="N26" s="54" t="str">
        <f t="shared" si="5"/>
        <v/>
      </c>
      <c r="O26" s="54" t="str">
        <f t="shared" si="5"/>
        <v/>
      </c>
      <c r="P26" s="54" t="str">
        <f t="shared" si="5"/>
        <v/>
      </c>
      <c r="Q26" s="54" t="str">
        <f t="shared" si="5"/>
        <v/>
      </c>
      <c r="R26" s="54" t="str">
        <f t="shared" si="5"/>
        <v/>
      </c>
      <c r="S26" s="54" t="str">
        <f t="shared" si="5"/>
        <v/>
      </c>
      <c r="T26" s="54" t="str">
        <f t="shared" si="5"/>
        <v/>
      </c>
      <c r="U26" s="54" t="str">
        <f t="shared" si="5"/>
        <v/>
      </c>
      <c r="V26" s="54" t="str">
        <f t="shared" si="6"/>
        <v/>
      </c>
      <c r="W26" s="54" t="str">
        <f t="shared" si="6"/>
        <v/>
      </c>
      <c r="X26" s="54" t="str">
        <f t="shared" si="6"/>
        <v/>
      </c>
      <c r="Y26" s="54" t="str">
        <f t="shared" si="6"/>
        <v/>
      </c>
      <c r="Z26" s="54" t="str">
        <f t="shared" si="6"/>
        <v/>
      </c>
      <c r="AA26" s="54" t="str">
        <f t="shared" si="6"/>
        <v/>
      </c>
      <c r="AB26" s="54" t="str">
        <f t="shared" si="6"/>
        <v/>
      </c>
      <c r="AC26" s="54" t="str">
        <f t="shared" si="6"/>
        <v/>
      </c>
      <c r="AD26" s="54" t="str">
        <f t="shared" si="6"/>
        <v/>
      </c>
      <c r="AE26" s="54" t="str">
        <f t="shared" si="6"/>
        <v/>
      </c>
      <c r="AF26" s="54" t="str">
        <f t="shared" si="6"/>
        <v/>
      </c>
      <c r="AG26" s="54" t="str">
        <f t="shared" si="6"/>
        <v/>
      </c>
      <c r="AH26" s="54" t="str">
        <f t="shared" si="6"/>
        <v/>
      </c>
      <c r="AI26" s="54" t="str">
        <f t="shared" si="6"/>
        <v/>
      </c>
      <c r="AJ26" s="55" t="str">
        <f t="shared" si="6"/>
        <v/>
      </c>
    </row>
    <row r="27" spans="1:36" x14ac:dyDescent="0.25">
      <c r="A27" s="57" t="str">
        <f t="array" ref="A27">IFERROR(
INDEX(TabClients[],SMALL(
IF(TabClients[Mois1]=$E$1,
ROW(TabClients[])-ROW(TabClients[#Headers])
), ROW(13:13)),
MATCH($A$13, TabClients[#Headers], 0)),
"")</f>
        <v/>
      </c>
      <c r="B27" s="69" t="str">
        <f t="array" ref="B27">IFERROR(CONCATENATE(INDEX(TabClients[],MATCH(Planning!$A27,TabClients[Clients],0),7)," ",INDEX(TabClients[],MATCH(Planning!$A27,TabClients[Clients],0),6),"€"),"")</f>
        <v/>
      </c>
      <c r="C27" s="56" t="str">
        <f t="array" ref="C27">UPPER(IFERROR(INDEX(TabClients[],MATCH(Planning!$A27,TabClients[Clients],0),5),""))</f>
        <v/>
      </c>
      <c r="D27" s="68" t="str">
        <f t="array" ref="D27">IFERROR(INDEX(TabClients[],MATCH(Planning!$A27,TabClients[Clients],0),9),"")</f>
        <v/>
      </c>
      <c r="E27" s="68" t="str">
        <f>IFERROR(INDEX(TabClients[],MATCH(Planning!$A27,TabClients[Clients],0),14),"")</f>
        <v/>
      </c>
      <c r="F27" s="53" t="str">
        <f t="shared" si="5"/>
        <v/>
      </c>
      <c r="G27" s="54" t="str">
        <f t="shared" si="5"/>
        <v/>
      </c>
      <c r="H27" s="54" t="str">
        <f t="shared" si="5"/>
        <v/>
      </c>
      <c r="I27" s="54" t="str">
        <f t="shared" si="5"/>
        <v/>
      </c>
      <c r="J27" s="54" t="str">
        <f t="shared" si="5"/>
        <v/>
      </c>
      <c r="K27" s="54" t="str">
        <f t="shared" si="5"/>
        <v/>
      </c>
      <c r="L27" s="54" t="str">
        <f t="shared" si="5"/>
        <v/>
      </c>
      <c r="M27" s="54" t="str">
        <f t="shared" si="5"/>
        <v/>
      </c>
      <c r="N27" s="54" t="str">
        <f t="shared" si="5"/>
        <v/>
      </c>
      <c r="O27" s="54" t="str">
        <f t="shared" si="5"/>
        <v/>
      </c>
      <c r="P27" s="54" t="str">
        <f t="shared" si="5"/>
        <v/>
      </c>
      <c r="Q27" s="54" t="str">
        <f t="shared" si="5"/>
        <v/>
      </c>
      <c r="R27" s="54" t="str">
        <f t="shared" si="5"/>
        <v/>
      </c>
      <c r="S27" s="54" t="str">
        <f t="shared" si="5"/>
        <v/>
      </c>
      <c r="T27" s="54" t="str">
        <f t="shared" si="5"/>
        <v/>
      </c>
      <c r="U27" s="54" t="str">
        <f t="shared" si="5"/>
        <v/>
      </c>
      <c r="V27" s="54" t="str">
        <f t="shared" si="6"/>
        <v/>
      </c>
      <c r="W27" s="54" t="str">
        <f t="shared" si="6"/>
        <v/>
      </c>
      <c r="X27" s="54" t="str">
        <f t="shared" si="6"/>
        <v/>
      </c>
      <c r="Y27" s="54" t="str">
        <f t="shared" si="6"/>
        <v/>
      </c>
      <c r="Z27" s="54" t="str">
        <f t="shared" si="6"/>
        <v/>
      </c>
      <c r="AA27" s="54" t="str">
        <f t="shared" si="6"/>
        <v/>
      </c>
      <c r="AB27" s="54" t="str">
        <f t="shared" si="6"/>
        <v/>
      </c>
      <c r="AC27" s="54" t="str">
        <f t="shared" si="6"/>
        <v/>
      </c>
      <c r="AD27" s="54" t="str">
        <f t="shared" si="6"/>
        <v/>
      </c>
      <c r="AE27" s="54" t="str">
        <f t="shared" si="6"/>
        <v/>
      </c>
      <c r="AF27" s="54" t="str">
        <f t="shared" si="6"/>
        <v/>
      </c>
      <c r="AG27" s="54" t="str">
        <f t="shared" si="6"/>
        <v/>
      </c>
      <c r="AH27" s="54" t="str">
        <f t="shared" si="6"/>
        <v/>
      </c>
      <c r="AI27" s="54" t="str">
        <f t="shared" si="6"/>
        <v/>
      </c>
      <c r="AJ27" s="55" t="str">
        <f t="shared" si="6"/>
        <v/>
      </c>
    </row>
    <row r="28" spans="1:36" x14ac:dyDescent="0.25">
      <c r="A28" s="57" t="str">
        <f t="array" ref="A28">IFERROR(
INDEX(TabClients[],SMALL(
IF(TabClients[Mois1]=$E$1,
ROW(TabClients[])-ROW(TabClients[#Headers])
), ROW(14:14)),
MATCH($A$13, TabClients[#Headers], 0)),
"")</f>
        <v/>
      </c>
      <c r="B28" s="69" t="str">
        <f t="array" ref="B28">IFERROR(CONCATENATE(INDEX(TabClients[],MATCH(Planning!$A28,TabClients[Clients],0),7)," ",INDEX(TabClients[],MATCH(Planning!$A28,TabClients[Clients],0),6),"€"),"")</f>
        <v/>
      </c>
      <c r="C28" s="56" t="str">
        <f t="array" ref="C28">UPPER(IFERROR(INDEX(TabClients[],MATCH(Planning!$A28,TabClients[Clients],0),5),""))</f>
        <v/>
      </c>
      <c r="D28" s="68" t="str">
        <f t="array" ref="D28">IFERROR(INDEX(TabClients[],MATCH(Planning!$A28,TabClients[Clients],0),9),"")</f>
        <v/>
      </c>
      <c r="E28" s="68" t="str">
        <f>IFERROR(INDEX(TabClients[],MATCH(Planning!$A28,TabClients[Clients],0),14),"")</f>
        <v/>
      </c>
      <c r="F28" s="53" t="str">
        <f t="shared" si="5"/>
        <v/>
      </c>
      <c r="G28" s="54" t="str">
        <f t="shared" si="5"/>
        <v/>
      </c>
      <c r="H28" s="54" t="str">
        <f t="shared" si="5"/>
        <v/>
      </c>
      <c r="I28" s="54" t="str">
        <f t="shared" si="5"/>
        <v/>
      </c>
      <c r="J28" s="54" t="str">
        <f t="shared" si="5"/>
        <v/>
      </c>
      <c r="K28" s="54" t="str">
        <f t="shared" si="5"/>
        <v/>
      </c>
      <c r="L28" s="54" t="str">
        <f t="shared" si="5"/>
        <v/>
      </c>
      <c r="M28" s="54" t="str">
        <f t="shared" si="5"/>
        <v/>
      </c>
      <c r="N28" s="54" t="str">
        <f t="shared" si="5"/>
        <v/>
      </c>
      <c r="O28" s="54" t="str">
        <f t="shared" si="5"/>
        <v/>
      </c>
      <c r="P28" s="54" t="str">
        <f t="shared" si="5"/>
        <v/>
      </c>
      <c r="Q28" s="54" t="str">
        <f t="shared" si="5"/>
        <v/>
      </c>
      <c r="R28" s="54" t="str">
        <f t="shared" si="5"/>
        <v/>
      </c>
      <c r="S28" s="54" t="str">
        <f t="shared" si="5"/>
        <v/>
      </c>
      <c r="T28" s="54" t="str">
        <f t="shared" si="5"/>
        <v/>
      </c>
      <c r="U28" s="54" t="str">
        <f t="shared" si="5"/>
        <v/>
      </c>
      <c r="V28" s="54" t="str">
        <f t="shared" si="6"/>
        <v/>
      </c>
      <c r="W28" s="54" t="str">
        <f t="shared" si="6"/>
        <v/>
      </c>
      <c r="X28" s="54" t="str">
        <f t="shared" si="6"/>
        <v/>
      </c>
      <c r="Y28" s="54" t="str">
        <f t="shared" si="6"/>
        <v/>
      </c>
      <c r="Z28" s="54" t="str">
        <f t="shared" si="6"/>
        <v/>
      </c>
      <c r="AA28" s="54" t="str">
        <f t="shared" si="6"/>
        <v/>
      </c>
      <c r="AB28" s="54" t="str">
        <f t="shared" si="6"/>
        <v/>
      </c>
      <c r="AC28" s="54" t="str">
        <f t="shared" si="6"/>
        <v/>
      </c>
      <c r="AD28" s="54" t="str">
        <f t="shared" si="6"/>
        <v/>
      </c>
      <c r="AE28" s="54" t="str">
        <f t="shared" si="6"/>
        <v/>
      </c>
      <c r="AF28" s="54" t="str">
        <f t="shared" si="6"/>
        <v/>
      </c>
      <c r="AG28" s="54" t="str">
        <f t="shared" si="6"/>
        <v/>
      </c>
      <c r="AH28" s="54" t="str">
        <f t="shared" si="6"/>
        <v/>
      </c>
      <c r="AI28" s="54" t="str">
        <f t="shared" si="6"/>
        <v/>
      </c>
      <c r="AJ28" s="55" t="str">
        <f t="shared" si="6"/>
        <v/>
      </c>
    </row>
    <row r="29" spans="1:36" x14ac:dyDescent="0.25">
      <c r="A29" s="57" t="str">
        <f t="array" ref="A29">IFERROR(
INDEX(TabClients[],SMALL(
IF(TabClients[Mois1]=$E$1,
ROW(TabClients[])-ROW(TabClients[#Headers])
), ROW(15:15)),
MATCH($A$13, TabClients[#Headers], 0)),
"")</f>
        <v/>
      </c>
      <c r="B29" s="69" t="str">
        <f t="array" ref="B29">IFERROR(CONCATENATE(INDEX(TabClients[],MATCH(Planning!$A29,TabClients[Clients],0),7)," ",INDEX(TabClients[],MATCH(Planning!$A29,TabClients[Clients],0),6),"€"),"")</f>
        <v/>
      </c>
      <c r="C29" s="56" t="str">
        <f t="array" ref="C29">UPPER(IFERROR(INDEX(TabClients[],MATCH(Planning!$A29,TabClients[Clients],0),5),""))</f>
        <v/>
      </c>
      <c r="D29" s="68" t="str">
        <f t="array" ref="D29">IFERROR(INDEX(TabClients[],MATCH(Planning!$A29,TabClients[Clients],0),9),"")</f>
        <v/>
      </c>
      <c r="E29" s="68" t="str">
        <f>IFERROR(INDEX(TabClients[],MATCH(Planning!$A29,TabClients[Clients],0),14),"")</f>
        <v/>
      </c>
      <c r="F29" s="53" t="str">
        <f t="shared" si="5"/>
        <v/>
      </c>
      <c r="G29" s="54" t="str">
        <f t="shared" si="5"/>
        <v/>
      </c>
      <c r="H29" s="54" t="str">
        <f t="shared" si="5"/>
        <v/>
      </c>
      <c r="I29" s="54" t="str">
        <f t="shared" si="5"/>
        <v/>
      </c>
      <c r="J29" s="54" t="str">
        <f t="shared" si="5"/>
        <v/>
      </c>
      <c r="K29" s="54" t="str">
        <f t="shared" si="5"/>
        <v/>
      </c>
      <c r="L29" s="54" t="str">
        <f t="shared" si="5"/>
        <v/>
      </c>
      <c r="M29" s="54" t="str">
        <f t="shared" si="5"/>
        <v/>
      </c>
      <c r="N29" s="54" t="str">
        <f t="shared" si="5"/>
        <v/>
      </c>
      <c r="O29" s="54" t="str">
        <f t="shared" si="5"/>
        <v/>
      </c>
      <c r="P29" s="54" t="str">
        <f t="shared" si="5"/>
        <v/>
      </c>
      <c r="Q29" s="54" t="str">
        <f t="shared" si="5"/>
        <v/>
      </c>
      <c r="R29" s="54" t="str">
        <f t="shared" si="5"/>
        <v/>
      </c>
      <c r="S29" s="54" t="str">
        <f t="shared" si="5"/>
        <v/>
      </c>
      <c r="T29" s="54" t="str">
        <f t="shared" si="5"/>
        <v/>
      </c>
      <c r="U29" s="54" t="str">
        <f t="shared" si="5"/>
        <v/>
      </c>
      <c r="V29" s="54" t="str">
        <f t="shared" si="6"/>
        <v/>
      </c>
      <c r="W29" s="54" t="str">
        <f t="shared" si="6"/>
        <v/>
      </c>
      <c r="X29" s="54" t="str">
        <f t="shared" si="6"/>
        <v/>
      </c>
      <c r="Y29" s="54" t="str">
        <f t="shared" si="6"/>
        <v/>
      </c>
      <c r="Z29" s="54" t="str">
        <f t="shared" si="6"/>
        <v/>
      </c>
      <c r="AA29" s="54" t="str">
        <f t="shared" si="6"/>
        <v/>
      </c>
      <c r="AB29" s="54" t="str">
        <f t="shared" si="6"/>
        <v/>
      </c>
      <c r="AC29" s="54" t="str">
        <f t="shared" si="6"/>
        <v/>
      </c>
      <c r="AD29" s="54" t="str">
        <f t="shared" si="6"/>
        <v/>
      </c>
      <c r="AE29" s="54" t="str">
        <f t="shared" si="6"/>
        <v/>
      </c>
      <c r="AF29" s="54" t="str">
        <f t="shared" si="6"/>
        <v/>
      </c>
      <c r="AG29" s="54" t="str">
        <f t="shared" si="6"/>
        <v/>
      </c>
      <c r="AH29" s="54" t="str">
        <f t="shared" si="6"/>
        <v/>
      </c>
      <c r="AI29" s="54" t="str">
        <f t="shared" si="6"/>
        <v/>
      </c>
      <c r="AJ29" s="55" t="str">
        <f t="shared" si="6"/>
        <v/>
      </c>
    </row>
    <row r="30" spans="1:36" x14ac:dyDescent="0.25">
      <c r="A30" s="57" t="str">
        <f t="array" ref="A30">IFERROR(
INDEX(TabClients[],SMALL(
IF(TabClients[Mois1]=$E$1,
ROW(TabClients[])-ROW(TabClients[#Headers])
), ROW(16:16)),
MATCH($A$13, TabClients[#Headers], 0)),
"")</f>
        <v/>
      </c>
      <c r="B30" s="69" t="str">
        <f t="array" ref="B30">IFERROR(CONCATENATE(INDEX(TabClients[],MATCH(Planning!$A30,TabClients[Clients],0),7)," ",INDEX(TabClients[],MATCH(Planning!$A30,TabClients[Clients],0),6),"€"),"")</f>
        <v/>
      </c>
      <c r="C30" s="56" t="str">
        <f t="array" ref="C30">UPPER(IFERROR(INDEX(TabClients[],MATCH(Planning!$A30,TabClients[Clients],0),5),""))</f>
        <v/>
      </c>
      <c r="D30" s="68" t="str">
        <f t="array" ref="D30">IFERROR(INDEX(TabClients[],MATCH(Planning!$A30,TabClients[Clients],0),9),"")</f>
        <v/>
      </c>
      <c r="E30" s="68" t="str">
        <f>IFERROR(INDEX(TabClients[],MATCH(Planning!$A30,TabClients[Clients],0),14),"")</f>
        <v/>
      </c>
      <c r="F30" s="53" t="str">
        <f t="shared" si="5"/>
        <v/>
      </c>
      <c r="G30" s="54" t="str">
        <f t="shared" si="5"/>
        <v/>
      </c>
      <c r="H30" s="54" t="str">
        <f t="shared" si="5"/>
        <v/>
      </c>
      <c r="I30" s="54" t="str">
        <f t="shared" si="5"/>
        <v/>
      </c>
      <c r="J30" s="54" t="str">
        <f t="shared" si="5"/>
        <v/>
      </c>
      <c r="K30" s="54" t="str">
        <f t="shared" si="5"/>
        <v/>
      </c>
      <c r="L30" s="54" t="str">
        <f t="shared" si="5"/>
        <v/>
      </c>
      <c r="M30" s="54" t="str">
        <f t="shared" si="5"/>
        <v/>
      </c>
      <c r="N30" s="54" t="str">
        <f t="shared" si="5"/>
        <v/>
      </c>
      <c r="O30" s="54" t="str">
        <f t="shared" si="5"/>
        <v/>
      </c>
      <c r="P30" s="54" t="str">
        <f t="shared" si="5"/>
        <v/>
      </c>
      <c r="Q30" s="54" t="str">
        <f t="shared" si="5"/>
        <v/>
      </c>
      <c r="R30" s="54" t="str">
        <f t="shared" si="5"/>
        <v/>
      </c>
      <c r="S30" s="54" t="str">
        <f t="shared" si="5"/>
        <v/>
      </c>
      <c r="T30" s="54" t="str">
        <f t="shared" si="5"/>
        <v/>
      </c>
      <c r="U30" s="54" t="str">
        <f t="shared" si="5"/>
        <v/>
      </c>
      <c r="V30" s="54" t="str">
        <f t="shared" si="6"/>
        <v/>
      </c>
      <c r="W30" s="54" t="str">
        <f t="shared" si="6"/>
        <v/>
      </c>
      <c r="X30" s="54" t="str">
        <f t="shared" si="6"/>
        <v/>
      </c>
      <c r="Y30" s="54" t="str">
        <f t="shared" si="6"/>
        <v/>
      </c>
      <c r="Z30" s="54" t="str">
        <f t="shared" si="6"/>
        <v/>
      </c>
      <c r="AA30" s="54" t="str">
        <f t="shared" si="6"/>
        <v/>
      </c>
      <c r="AB30" s="54" t="str">
        <f t="shared" si="6"/>
        <v/>
      </c>
      <c r="AC30" s="54" t="str">
        <f t="shared" si="6"/>
        <v/>
      </c>
      <c r="AD30" s="54" t="str">
        <f t="shared" si="6"/>
        <v/>
      </c>
      <c r="AE30" s="54" t="str">
        <f t="shared" si="6"/>
        <v/>
      </c>
      <c r="AF30" s="54" t="str">
        <f t="shared" si="6"/>
        <v/>
      </c>
      <c r="AG30" s="54" t="str">
        <f t="shared" si="6"/>
        <v/>
      </c>
      <c r="AH30" s="54" t="str">
        <f t="shared" si="6"/>
        <v/>
      </c>
      <c r="AI30" s="54" t="str">
        <f t="shared" si="6"/>
        <v/>
      </c>
      <c r="AJ30" s="55" t="str">
        <f t="shared" si="6"/>
        <v/>
      </c>
    </row>
    <row r="31" spans="1:36" x14ac:dyDescent="0.25">
      <c r="A31" s="57" t="str">
        <f t="array" ref="A31">IFERROR(
INDEX(TabClients[],SMALL(
IF(TabClients[Mois1]=$E$1,
ROW(TabClients[])-ROW(TabClients[#Headers])
), ROW(17:17)),
MATCH($A$13, TabClients[#Headers], 0)),
"")</f>
        <v/>
      </c>
      <c r="B31" s="69" t="str">
        <f t="array" ref="B31">IFERROR(CONCATENATE(INDEX(TabClients[],MATCH(Planning!$A31,TabClients[Clients],0),7)," ",INDEX(TabClients[],MATCH(Planning!$A31,TabClients[Clients],0),6),"€"),"")</f>
        <v/>
      </c>
      <c r="C31" s="56" t="str">
        <f t="array" ref="C31">UPPER(IFERROR(INDEX(TabClients[],MATCH(Planning!$A31,TabClients[Clients],0),5),""))</f>
        <v/>
      </c>
      <c r="D31" s="68" t="str">
        <f t="array" ref="D31">IFERROR(INDEX(TabClients[],MATCH(Planning!$A31,TabClients[Clients],0),9),"")</f>
        <v/>
      </c>
      <c r="E31" s="68" t="str">
        <f>IFERROR(INDEX(TabClients[],MATCH(Planning!$A31,TabClients[Clients],0),14),"")</f>
        <v/>
      </c>
      <c r="F31" s="53" t="str">
        <f t="shared" si="5"/>
        <v/>
      </c>
      <c r="G31" s="54" t="str">
        <f t="shared" si="5"/>
        <v/>
      </c>
      <c r="H31" s="54" t="str">
        <f t="shared" si="5"/>
        <v/>
      </c>
      <c r="I31" s="54" t="str">
        <f t="shared" si="5"/>
        <v/>
      </c>
      <c r="J31" s="54" t="str">
        <f t="shared" si="5"/>
        <v/>
      </c>
      <c r="K31" s="54" t="str">
        <f t="shared" si="5"/>
        <v/>
      </c>
      <c r="L31" s="54" t="str">
        <f t="shared" si="5"/>
        <v/>
      </c>
      <c r="M31" s="54" t="str">
        <f t="shared" si="5"/>
        <v/>
      </c>
      <c r="N31" s="54" t="str">
        <f t="shared" si="5"/>
        <v/>
      </c>
      <c r="O31" s="54" t="str">
        <f t="shared" si="5"/>
        <v/>
      </c>
      <c r="P31" s="54" t="str">
        <f t="shared" si="5"/>
        <v/>
      </c>
      <c r="Q31" s="54" t="str">
        <f t="shared" si="5"/>
        <v/>
      </c>
      <c r="R31" s="54" t="str">
        <f t="shared" si="5"/>
        <v/>
      </c>
      <c r="S31" s="54" t="str">
        <f t="shared" si="5"/>
        <v/>
      </c>
      <c r="T31" s="54" t="str">
        <f t="shared" si="5"/>
        <v/>
      </c>
      <c r="U31" s="54" t="str">
        <f t="shared" ref="F31:U40" si="7" xml:space="preserve">
IF($C31=$A$11,IF(OR($D31="",$E31="",U$14=""),"",IF(AND((U$14&amp;"")&gt;=($D31&amp;""),(U$14&amp;"")&lt;=($E31&amp;"")),9,"")),
IF($C31=$A$10,IF(OR($D31="",$E31="",U$14=""),"",IF(AND((U$14&amp;"")&gt;=($D31&amp;""),(U$14&amp;"")&lt;=($E31&amp;"")),8,"")),
IF($C31=$A$9,IF(OR($D31="",$E31="",U$14=""),"",IF(AND((U$14&amp;"")&gt;=($D31&amp;""),(U$14&amp;"")&lt;=($E31&amp;"")),7,"")),
IF($C31=$A$8,IF(OR($D31="",$E31="",U$14=""),"",IF(AND((U$14&amp;"")&gt;=($D31&amp;""),(U$14&amp;"")&lt;=($E31&amp;"")),6,"")),
IF($C31=$B$11,IF(OR($D31="",$E31="",U$14=""),"",IF(AND((U$14&amp;"")&gt;=($D31&amp;""),(U$14&amp;"")&lt;=($E31&amp;"")),5,"")),
IF($C31=$B$10,IF(OR($D31="",$E31="",U$14=""),"",IF(AND((U$14&amp;"")&gt;=($D31&amp;""),(U$14&amp;"")&lt;=($E31&amp;"")),4,"")),
IF($C31=$B$9,IF(OR($D31="",$E31="",U$14=""),"",IF(AND((U$14&amp;"")&gt;=($D31&amp;""),(U$14&amp;"")&lt;=($E31&amp;"")),3,"")),
IF($C31=$B$8,IF(OR($D31="",$E31="",U$14=""),"",IF(AND((U$14&amp;"")&gt;=($D31&amp;""),(U$14&amp;"")&lt;=($E31&amp;"")),2,"")),
""))))))))</f>
        <v/>
      </c>
      <c r="V31" s="54" t="str">
        <f t="shared" si="6"/>
        <v/>
      </c>
      <c r="W31" s="54" t="str">
        <f t="shared" si="6"/>
        <v/>
      </c>
      <c r="X31" s="54" t="str">
        <f t="shared" si="6"/>
        <v/>
      </c>
      <c r="Y31" s="54" t="str">
        <f t="shared" si="6"/>
        <v/>
      </c>
      <c r="Z31" s="54" t="str">
        <f t="shared" si="6"/>
        <v/>
      </c>
      <c r="AA31" s="54" t="str">
        <f t="shared" si="6"/>
        <v/>
      </c>
      <c r="AB31" s="54" t="str">
        <f t="shared" si="6"/>
        <v/>
      </c>
      <c r="AC31" s="54" t="str">
        <f t="shared" si="6"/>
        <v/>
      </c>
      <c r="AD31" s="54" t="str">
        <f t="shared" si="6"/>
        <v/>
      </c>
      <c r="AE31" s="54" t="str">
        <f t="shared" si="6"/>
        <v/>
      </c>
      <c r="AF31" s="54" t="str">
        <f t="shared" si="6"/>
        <v/>
      </c>
      <c r="AG31" s="54" t="str">
        <f t="shared" si="6"/>
        <v/>
      </c>
      <c r="AH31" s="54" t="str">
        <f t="shared" si="6"/>
        <v/>
      </c>
      <c r="AI31" s="54" t="str">
        <f t="shared" si="6"/>
        <v/>
      </c>
      <c r="AJ31" s="55" t="str">
        <f t="shared" si="6"/>
        <v/>
      </c>
    </row>
    <row r="32" spans="1:36" x14ac:dyDescent="0.25">
      <c r="A32" s="57" t="str">
        <f t="array" ref="A32">IFERROR(
INDEX(TabClients[],SMALL(
IF(TabClients[Mois1]=$E$1,
ROW(TabClients[])-ROW(TabClients[#Headers])
), ROW(18:18)),
MATCH($A$13, TabClients[#Headers], 0)),
"")</f>
        <v/>
      </c>
      <c r="B32" s="69" t="str">
        <f t="array" ref="B32">IFERROR(CONCATENATE(INDEX(TabClients[],MATCH(Planning!$A32,TabClients[Clients],0),7)," ",INDEX(TabClients[],MATCH(Planning!$A32,TabClients[Clients],0),6),"€"),"")</f>
        <v/>
      </c>
      <c r="C32" s="56" t="str">
        <f t="array" ref="C32">UPPER(IFERROR(INDEX(TabClients[],MATCH(Planning!$A32,TabClients[Clients],0),5),""))</f>
        <v/>
      </c>
      <c r="D32" s="68" t="str">
        <f t="array" ref="D32">IFERROR(INDEX(TabClients[],MATCH(Planning!$A32,TabClients[Clients],0),9),"")</f>
        <v/>
      </c>
      <c r="E32" s="68" t="str">
        <f>IFERROR(INDEX(TabClients[],MATCH(Planning!$A32,TabClients[Clients],0),14),"")</f>
        <v/>
      </c>
      <c r="F32" s="53" t="str">
        <f t="shared" si="7"/>
        <v/>
      </c>
      <c r="G32" s="54" t="str">
        <f t="shared" si="7"/>
        <v/>
      </c>
      <c r="H32" s="54" t="str">
        <f t="shared" si="7"/>
        <v/>
      </c>
      <c r="I32" s="54" t="str">
        <f t="shared" si="7"/>
        <v/>
      </c>
      <c r="J32" s="54" t="str">
        <f t="shared" si="7"/>
        <v/>
      </c>
      <c r="K32" s="54" t="str">
        <f t="shared" si="7"/>
        <v/>
      </c>
      <c r="L32" s="54" t="str">
        <f t="shared" si="7"/>
        <v/>
      </c>
      <c r="M32" s="54" t="str">
        <f t="shared" si="7"/>
        <v/>
      </c>
      <c r="N32" s="54" t="str">
        <f t="shared" si="7"/>
        <v/>
      </c>
      <c r="O32" s="54" t="str">
        <f t="shared" si="7"/>
        <v/>
      </c>
      <c r="P32" s="54" t="str">
        <f t="shared" si="7"/>
        <v/>
      </c>
      <c r="Q32" s="54" t="str">
        <f t="shared" si="7"/>
        <v/>
      </c>
      <c r="R32" s="54" t="str">
        <f t="shared" si="7"/>
        <v/>
      </c>
      <c r="S32" s="54" t="str">
        <f t="shared" si="7"/>
        <v/>
      </c>
      <c r="T32" s="54" t="str">
        <f t="shared" si="7"/>
        <v/>
      </c>
      <c r="U32" s="54" t="str">
        <f t="shared" si="7"/>
        <v/>
      </c>
      <c r="V32" s="54" t="str">
        <f t="shared" ref="V32:AJ40" si="8" xml:space="preserve">
IF($C32=$A$11,IF(OR($D32="",$E32="",V$14=""),"",IF(AND((V$14&amp;"")&gt;=($D32&amp;""),(V$14&amp;"")&lt;=($E32&amp;"")),9,"")),
IF($C32=$A$10,IF(OR($D32="",$E32="",V$14=""),"",IF(AND((V$14&amp;"")&gt;=($D32&amp;""),(V$14&amp;"")&lt;=($E32&amp;"")),8,"")),
IF($C32=$A$9,IF(OR($D32="",$E32="",V$14=""),"",IF(AND((V$14&amp;"")&gt;=($D32&amp;""),(V$14&amp;"")&lt;=($E32&amp;"")),7,"")),
IF($C32=$A$8,IF(OR($D32="",$E32="",V$14=""),"",IF(AND((V$14&amp;"")&gt;=($D32&amp;""),(V$14&amp;"")&lt;=($E32&amp;"")),6,"")),
IF($C32=$B$11,IF(OR($D32="",$E32="",V$14=""),"",IF(AND((V$14&amp;"")&gt;=($D32&amp;""),(V$14&amp;"")&lt;=($E32&amp;"")),5,"")),
IF($C32=$B$10,IF(OR($D32="",$E32="",V$14=""),"",IF(AND((V$14&amp;"")&gt;=($D32&amp;""),(V$14&amp;"")&lt;=($E32&amp;"")),4,"")),
IF($C32=$B$9,IF(OR($D32="",$E32="",V$14=""),"",IF(AND((V$14&amp;"")&gt;=($D32&amp;""),(V$14&amp;"")&lt;=($E32&amp;"")),3,"")),
IF($C32=$B$8,IF(OR($D32="",$E32="",V$14=""),"",IF(AND((V$14&amp;"")&gt;=($D32&amp;""),(V$14&amp;"")&lt;=($E32&amp;"")),2,"")),
""))))))))</f>
        <v/>
      </c>
      <c r="W32" s="54" t="str">
        <f t="shared" si="8"/>
        <v/>
      </c>
      <c r="X32" s="54" t="str">
        <f t="shared" si="8"/>
        <v/>
      </c>
      <c r="Y32" s="54" t="str">
        <f t="shared" si="8"/>
        <v/>
      </c>
      <c r="Z32" s="54" t="str">
        <f t="shared" si="8"/>
        <v/>
      </c>
      <c r="AA32" s="54" t="str">
        <f t="shared" si="8"/>
        <v/>
      </c>
      <c r="AB32" s="54" t="str">
        <f t="shared" si="8"/>
        <v/>
      </c>
      <c r="AC32" s="54" t="str">
        <f t="shared" si="8"/>
        <v/>
      </c>
      <c r="AD32" s="54" t="str">
        <f t="shared" si="8"/>
        <v/>
      </c>
      <c r="AE32" s="54" t="str">
        <f t="shared" si="8"/>
        <v/>
      </c>
      <c r="AF32" s="54" t="str">
        <f t="shared" si="8"/>
        <v/>
      </c>
      <c r="AG32" s="54" t="str">
        <f t="shared" si="8"/>
        <v/>
      </c>
      <c r="AH32" s="54" t="str">
        <f t="shared" si="8"/>
        <v/>
      </c>
      <c r="AI32" s="54" t="str">
        <f t="shared" si="8"/>
        <v/>
      </c>
      <c r="AJ32" s="55" t="str">
        <f t="shared" si="8"/>
        <v/>
      </c>
    </row>
    <row r="33" spans="1:36" x14ac:dyDescent="0.25">
      <c r="A33" s="57" t="str">
        <f t="array" ref="A33">IFERROR(
INDEX(TabClients[],SMALL(
IF(TabClients[Mois1]=$E$1,
ROW(TabClients[])-ROW(TabClients[#Headers])
), ROW(19:19)),
MATCH($A$13, TabClients[#Headers], 0)),
"")</f>
        <v/>
      </c>
      <c r="B33" s="69" t="str">
        <f t="array" ref="B33">IFERROR(CONCATENATE(INDEX(TabClients[],MATCH(Planning!$A33,TabClients[Clients],0),7)," ",INDEX(TabClients[],MATCH(Planning!$A33,TabClients[Clients],0),6),"€"),"")</f>
        <v/>
      </c>
      <c r="C33" s="56" t="str">
        <f t="array" ref="C33">UPPER(IFERROR(INDEX(TabClients[],MATCH(Planning!$A33,TabClients[Clients],0),5),""))</f>
        <v/>
      </c>
      <c r="D33" s="68" t="str">
        <f t="array" ref="D33">IFERROR(INDEX(TabClients[],MATCH(Planning!$A33,TabClients[Clients],0),9),"")</f>
        <v/>
      </c>
      <c r="E33" s="68" t="str">
        <f>IFERROR(INDEX(TabClients[],MATCH(Planning!$A33,TabClients[Clients],0),14),"")</f>
        <v/>
      </c>
      <c r="F33" s="53" t="str">
        <f t="shared" si="7"/>
        <v/>
      </c>
      <c r="G33" s="54" t="str">
        <f t="shared" si="7"/>
        <v/>
      </c>
      <c r="H33" s="54" t="str">
        <f t="shared" si="7"/>
        <v/>
      </c>
      <c r="I33" s="54" t="str">
        <f t="shared" si="7"/>
        <v/>
      </c>
      <c r="J33" s="54" t="str">
        <f t="shared" si="7"/>
        <v/>
      </c>
      <c r="K33" s="54" t="str">
        <f t="shared" si="7"/>
        <v/>
      </c>
      <c r="L33" s="54" t="str">
        <f t="shared" si="7"/>
        <v/>
      </c>
      <c r="M33" s="54" t="str">
        <f t="shared" si="7"/>
        <v/>
      </c>
      <c r="N33" s="54" t="str">
        <f t="shared" si="7"/>
        <v/>
      </c>
      <c r="O33" s="54" t="str">
        <f t="shared" si="7"/>
        <v/>
      </c>
      <c r="P33" s="54" t="str">
        <f t="shared" si="7"/>
        <v/>
      </c>
      <c r="Q33" s="54" t="str">
        <f t="shared" si="7"/>
        <v/>
      </c>
      <c r="R33" s="54" t="str">
        <f t="shared" si="7"/>
        <v/>
      </c>
      <c r="S33" s="54" t="str">
        <f t="shared" si="7"/>
        <v/>
      </c>
      <c r="T33" s="54" t="str">
        <f t="shared" si="7"/>
        <v/>
      </c>
      <c r="U33" s="54" t="str">
        <f t="shared" si="7"/>
        <v/>
      </c>
      <c r="V33" s="54" t="str">
        <f t="shared" si="8"/>
        <v/>
      </c>
      <c r="W33" s="54" t="str">
        <f t="shared" si="8"/>
        <v/>
      </c>
      <c r="X33" s="54" t="str">
        <f t="shared" si="8"/>
        <v/>
      </c>
      <c r="Y33" s="54" t="str">
        <f t="shared" si="8"/>
        <v/>
      </c>
      <c r="Z33" s="54" t="str">
        <f t="shared" si="8"/>
        <v/>
      </c>
      <c r="AA33" s="54" t="str">
        <f t="shared" si="8"/>
        <v/>
      </c>
      <c r="AB33" s="54" t="str">
        <f t="shared" si="8"/>
        <v/>
      </c>
      <c r="AC33" s="54" t="str">
        <f t="shared" si="8"/>
        <v/>
      </c>
      <c r="AD33" s="54" t="str">
        <f t="shared" si="8"/>
        <v/>
      </c>
      <c r="AE33" s="54" t="str">
        <f t="shared" si="8"/>
        <v/>
      </c>
      <c r="AF33" s="54" t="str">
        <f t="shared" si="8"/>
        <v/>
      </c>
      <c r="AG33" s="54" t="str">
        <f t="shared" si="8"/>
        <v/>
      </c>
      <c r="AH33" s="54" t="str">
        <f t="shared" si="8"/>
        <v/>
      </c>
      <c r="AI33" s="54" t="str">
        <f t="shared" si="8"/>
        <v/>
      </c>
      <c r="AJ33" s="55" t="str">
        <f t="shared" si="8"/>
        <v/>
      </c>
    </row>
    <row r="34" spans="1:36" x14ac:dyDescent="0.25">
      <c r="A34" s="57" t="str">
        <f t="array" ref="A34">IFERROR(
INDEX(TabClients[],SMALL(
IF(TabClients[Mois1]=$E$1,
ROW(TabClients[])-ROW(TabClients[#Headers])
), ROW(20:20)),
MATCH($A$13, TabClients[#Headers], 0)),
"")</f>
        <v/>
      </c>
      <c r="B34" s="69" t="str">
        <f t="array" ref="B34">IFERROR(CONCATENATE(INDEX(TabClients[],MATCH(Planning!$A34,TabClients[Clients],0),7)," ",INDEX(TabClients[],MATCH(Planning!$A34,TabClients[Clients],0),6),"€"),"")</f>
        <v/>
      </c>
      <c r="C34" s="56" t="str">
        <f t="array" ref="C34">UPPER(IFERROR(INDEX(TabClients[],MATCH(Planning!$A34,TabClients[Clients],0),5),""))</f>
        <v/>
      </c>
      <c r="D34" s="68" t="str">
        <f t="array" ref="D34">IFERROR(INDEX(TabClients[],MATCH(Planning!$A34,TabClients[Clients],0),9),"")</f>
        <v/>
      </c>
      <c r="E34" s="68" t="str">
        <f>IFERROR(INDEX(TabClients[],MATCH(Planning!$A34,TabClients[Clients],0),14),"")</f>
        <v/>
      </c>
      <c r="F34" s="53" t="str">
        <f t="shared" si="7"/>
        <v/>
      </c>
      <c r="G34" s="54" t="str">
        <f t="shared" si="7"/>
        <v/>
      </c>
      <c r="H34" s="54" t="str">
        <f t="shared" si="7"/>
        <v/>
      </c>
      <c r="I34" s="54" t="str">
        <f t="shared" si="7"/>
        <v/>
      </c>
      <c r="J34" s="54" t="str">
        <f t="shared" si="7"/>
        <v/>
      </c>
      <c r="K34" s="54" t="str">
        <f t="shared" si="7"/>
        <v/>
      </c>
      <c r="L34" s="54" t="str">
        <f t="shared" si="7"/>
        <v/>
      </c>
      <c r="M34" s="54" t="str">
        <f t="shared" si="7"/>
        <v/>
      </c>
      <c r="N34" s="54" t="str">
        <f t="shared" si="7"/>
        <v/>
      </c>
      <c r="O34" s="54" t="str">
        <f t="shared" si="7"/>
        <v/>
      </c>
      <c r="P34" s="54" t="str">
        <f t="shared" si="7"/>
        <v/>
      </c>
      <c r="Q34" s="54" t="str">
        <f t="shared" si="7"/>
        <v/>
      </c>
      <c r="R34" s="54" t="str">
        <f t="shared" si="7"/>
        <v/>
      </c>
      <c r="S34" s="54" t="str">
        <f t="shared" si="7"/>
        <v/>
      </c>
      <c r="T34" s="54" t="str">
        <f t="shared" si="7"/>
        <v/>
      </c>
      <c r="U34" s="54" t="str">
        <f t="shared" si="7"/>
        <v/>
      </c>
      <c r="V34" s="54" t="str">
        <f t="shared" si="8"/>
        <v/>
      </c>
      <c r="W34" s="54" t="str">
        <f t="shared" si="8"/>
        <v/>
      </c>
      <c r="X34" s="54" t="str">
        <f t="shared" si="8"/>
        <v/>
      </c>
      <c r="Y34" s="54" t="str">
        <f t="shared" si="8"/>
        <v/>
      </c>
      <c r="Z34" s="54" t="str">
        <f t="shared" si="8"/>
        <v/>
      </c>
      <c r="AA34" s="54" t="str">
        <f t="shared" si="8"/>
        <v/>
      </c>
      <c r="AB34" s="54" t="str">
        <f t="shared" si="8"/>
        <v/>
      </c>
      <c r="AC34" s="54" t="str">
        <f t="shared" si="8"/>
        <v/>
      </c>
      <c r="AD34" s="54" t="str">
        <f t="shared" si="8"/>
        <v/>
      </c>
      <c r="AE34" s="54" t="str">
        <f t="shared" si="8"/>
        <v/>
      </c>
      <c r="AF34" s="54" t="str">
        <f t="shared" si="8"/>
        <v/>
      </c>
      <c r="AG34" s="54" t="str">
        <f t="shared" si="8"/>
        <v/>
      </c>
      <c r="AH34" s="54" t="str">
        <f t="shared" si="8"/>
        <v/>
      </c>
      <c r="AI34" s="54" t="str">
        <f t="shared" si="8"/>
        <v/>
      </c>
      <c r="AJ34" s="55" t="str">
        <f t="shared" si="8"/>
        <v/>
      </c>
    </row>
    <row r="35" spans="1:36" x14ac:dyDescent="0.25">
      <c r="A35" s="57" t="str">
        <f t="array" ref="A35">IFERROR(
INDEX(TabClients[],SMALL(
IF(TabClients[Mois1]=$E$1,
ROW(TabClients[])-ROW(TabClients[#Headers])
), ROW(21:21)),
MATCH($A$13, TabClients[#Headers], 0)),
"")</f>
        <v/>
      </c>
      <c r="B35" s="69" t="str">
        <f t="array" ref="B35">IFERROR(CONCATENATE(INDEX(TabClients[],MATCH(Planning!$A35,TabClients[Clients],0),7)," ",INDEX(TabClients[],MATCH(Planning!$A35,TabClients[Clients],0),6),"€"),"")</f>
        <v/>
      </c>
      <c r="C35" s="56" t="str">
        <f t="array" ref="C35">UPPER(IFERROR(INDEX(TabClients[],MATCH(Planning!$A35,TabClients[Clients],0),5),""))</f>
        <v/>
      </c>
      <c r="D35" s="68" t="str">
        <f t="array" ref="D35">IFERROR(INDEX(TabClients[],MATCH(Planning!$A35,TabClients[Clients],0),9),"")</f>
        <v/>
      </c>
      <c r="E35" s="68" t="str">
        <f>IFERROR(INDEX(TabClients[],MATCH(Planning!$A35,TabClients[Clients],0),14),"")</f>
        <v/>
      </c>
      <c r="F35" s="53" t="str">
        <f t="shared" si="7"/>
        <v/>
      </c>
      <c r="G35" s="54" t="str">
        <f t="shared" si="7"/>
        <v/>
      </c>
      <c r="H35" s="54" t="str">
        <f t="shared" si="7"/>
        <v/>
      </c>
      <c r="I35" s="54" t="str">
        <f t="shared" si="7"/>
        <v/>
      </c>
      <c r="J35" s="54" t="str">
        <f t="shared" si="7"/>
        <v/>
      </c>
      <c r="K35" s="54" t="str">
        <f t="shared" si="7"/>
        <v/>
      </c>
      <c r="L35" s="54" t="str">
        <f t="shared" si="7"/>
        <v/>
      </c>
      <c r="M35" s="54" t="str">
        <f t="shared" si="7"/>
        <v/>
      </c>
      <c r="N35" s="54" t="str">
        <f t="shared" si="7"/>
        <v/>
      </c>
      <c r="O35" s="54" t="str">
        <f t="shared" si="7"/>
        <v/>
      </c>
      <c r="P35" s="54" t="str">
        <f t="shared" si="7"/>
        <v/>
      </c>
      <c r="Q35" s="54" t="str">
        <f t="shared" si="7"/>
        <v/>
      </c>
      <c r="R35" s="54" t="str">
        <f t="shared" si="7"/>
        <v/>
      </c>
      <c r="S35" s="54" t="str">
        <f t="shared" si="7"/>
        <v/>
      </c>
      <c r="T35" s="54" t="str">
        <f t="shared" si="7"/>
        <v/>
      </c>
      <c r="U35" s="54" t="str">
        <f t="shared" si="7"/>
        <v/>
      </c>
      <c r="V35" s="54" t="str">
        <f t="shared" si="8"/>
        <v/>
      </c>
      <c r="W35" s="54" t="str">
        <f t="shared" si="8"/>
        <v/>
      </c>
      <c r="X35" s="54" t="str">
        <f t="shared" si="8"/>
        <v/>
      </c>
      <c r="Y35" s="54" t="str">
        <f t="shared" si="8"/>
        <v/>
      </c>
      <c r="Z35" s="54" t="str">
        <f t="shared" si="8"/>
        <v/>
      </c>
      <c r="AA35" s="54" t="str">
        <f t="shared" si="8"/>
        <v/>
      </c>
      <c r="AB35" s="54" t="str">
        <f t="shared" si="8"/>
        <v/>
      </c>
      <c r="AC35" s="54" t="str">
        <f t="shared" si="8"/>
        <v/>
      </c>
      <c r="AD35" s="54" t="str">
        <f t="shared" si="8"/>
        <v/>
      </c>
      <c r="AE35" s="54" t="str">
        <f t="shared" si="8"/>
        <v/>
      </c>
      <c r="AF35" s="54" t="str">
        <f t="shared" si="8"/>
        <v/>
      </c>
      <c r="AG35" s="54" t="str">
        <f t="shared" si="8"/>
        <v/>
      </c>
      <c r="AH35" s="54" t="str">
        <f t="shared" si="8"/>
        <v/>
      </c>
      <c r="AI35" s="54" t="str">
        <f t="shared" si="8"/>
        <v/>
      </c>
      <c r="AJ35" s="55" t="str">
        <f t="shared" si="8"/>
        <v/>
      </c>
    </row>
    <row r="36" spans="1:36" x14ac:dyDescent="0.25">
      <c r="A36" s="57" t="str">
        <f t="array" ref="A36">IFERROR(
INDEX(TabClients[],SMALL(
IF(TabClients[Mois1]=$E$1,
ROW(TabClients[])-ROW(TabClients[#Headers])
), ROW(22:22)),
MATCH($A$13, TabClients[#Headers], 0)),
"")</f>
        <v/>
      </c>
      <c r="B36" s="69" t="str">
        <f t="array" ref="B36">IFERROR(CONCATENATE(INDEX(TabClients[],MATCH(Planning!$A36,TabClients[Clients],0),7)," ",INDEX(TabClients[],MATCH(Planning!$A36,TabClients[Clients],0),6),"€"),"")</f>
        <v/>
      </c>
      <c r="C36" s="56" t="str">
        <f t="array" ref="C36">UPPER(IFERROR(INDEX(TabClients[],MATCH(Planning!$A36,TabClients[Clients],0),5),""))</f>
        <v/>
      </c>
      <c r="D36" s="68" t="str">
        <f t="array" ref="D36">IFERROR(INDEX(TabClients[],MATCH(Planning!$A36,TabClients[Clients],0),9),"")</f>
        <v/>
      </c>
      <c r="E36" s="68" t="str">
        <f>IFERROR(INDEX(TabClients[],MATCH(Planning!$A36,TabClients[Clients],0),14),"")</f>
        <v/>
      </c>
      <c r="F36" s="53" t="str">
        <f t="shared" si="7"/>
        <v/>
      </c>
      <c r="G36" s="54" t="str">
        <f t="shared" si="7"/>
        <v/>
      </c>
      <c r="H36" s="54" t="str">
        <f t="shared" si="7"/>
        <v/>
      </c>
      <c r="I36" s="54" t="str">
        <f t="shared" si="7"/>
        <v/>
      </c>
      <c r="J36" s="54" t="str">
        <f t="shared" si="7"/>
        <v/>
      </c>
      <c r="K36" s="54" t="str">
        <f t="shared" si="7"/>
        <v/>
      </c>
      <c r="L36" s="54" t="str">
        <f t="shared" si="7"/>
        <v/>
      </c>
      <c r="M36" s="54" t="str">
        <f t="shared" si="7"/>
        <v/>
      </c>
      <c r="N36" s="54" t="str">
        <f t="shared" si="7"/>
        <v/>
      </c>
      <c r="O36" s="54" t="str">
        <f t="shared" si="7"/>
        <v/>
      </c>
      <c r="P36" s="54" t="str">
        <f t="shared" si="7"/>
        <v/>
      </c>
      <c r="Q36" s="54" t="str">
        <f t="shared" si="7"/>
        <v/>
      </c>
      <c r="R36" s="54" t="str">
        <f t="shared" si="7"/>
        <v/>
      </c>
      <c r="S36" s="54" t="str">
        <f t="shared" si="7"/>
        <v/>
      </c>
      <c r="T36" s="54" t="str">
        <f t="shared" si="7"/>
        <v/>
      </c>
      <c r="U36" s="54" t="str">
        <f t="shared" si="7"/>
        <v/>
      </c>
      <c r="V36" s="54" t="str">
        <f t="shared" si="8"/>
        <v/>
      </c>
      <c r="W36" s="54" t="str">
        <f t="shared" si="8"/>
        <v/>
      </c>
      <c r="X36" s="54" t="str">
        <f t="shared" si="8"/>
        <v/>
      </c>
      <c r="Y36" s="54" t="str">
        <f t="shared" si="8"/>
        <v/>
      </c>
      <c r="Z36" s="54" t="str">
        <f t="shared" si="8"/>
        <v/>
      </c>
      <c r="AA36" s="54" t="str">
        <f t="shared" si="8"/>
        <v/>
      </c>
      <c r="AB36" s="54" t="str">
        <f t="shared" si="8"/>
        <v/>
      </c>
      <c r="AC36" s="54" t="str">
        <f t="shared" si="8"/>
        <v/>
      </c>
      <c r="AD36" s="54" t="str">
        <f t="shared" si="8"/>
        <v/>
      </c>
      <c r="AE36" s="54" t="str">
        <f t="shared" si="8"/>
        <v/>
      </c>
      <c r="AF36" s="54" t="str">
        <f t="shared" si="8"/>
        <v/>
      </c>
      <c r="AG36" s="54" t="str">
        <f t="shared" si="8"/>
        <v/>
      </c>
      <c r="AH36" s="54" t="str">
        <f t="shared" si="8"/>
        <v/>
      </c>
      <c r="AI36" s="54" t="str">
        <f t="shared" si="8"/>
        <v/>
      </c>
      <c r="AJ36" s="55" t="str">
        <f t="shared" si="8"/>
        <v/>
      </c>
    </row>
    <row r="37" spans="1:36" x14ac:dyDescent="0.25">
      <c r="A37" s="57" t="str">
        <f t="array" ref="A37">IFERROR(
INDEX(TabClients[],SMALL(
IF(TabClients[Mois1]=$E$1,
ROW(TabClients[])-ROW(TabClients[#Headers])
), ROW(23:23)),
MATCH($A$13, TabClients[#Headers], 0)),
"")</f>
        <v/>
      </c>
      <c r="B37" s="69" t="str">
        <f t="array" ref="B37">IFERROR(CONCATENATE(INDEX(TabClients[],MATCH(Planning!$A37,TabClients[Clients],0),7)," ",INDEX(TabClients[],MATCH(Planning!$A37,TabClients[Clients],0),6),"€"),"")</f>
        <v/>
      </c>
      <c r="C37" s="56" t="str">
        <f t="array" ref="C37">UPPER(IFERROR(INDEX(TabClients[],MATCH(Planning!$A37,TabClients[Clients],0),5),""))</f>
        <v/>
      </c>
      <c r="D37" s="68" t="str">
        <f t="array" ref="D37">IFERROR(INDEX(TabClients[],MATCH(Planning!$A37,TabClients[Clients],0),9),"")</f>
        <v/>
      </c>
      <c r="E37" s="68" t="str">
        <f>IFERROR(INDEX(TabClients[],MATCH(Planning!$A37,TabClients[Clients],0),14),"")</f>
        <v/>
      </c>
      <c r="F37" s="53" t="str">
        <f t="shared" si="7"/>
        <v/>
      </c>
      <c r="G37" s="54" t="str">
        <f t="shared" si="7"/>
        <v/>
      </c>
      <c r="H37" s="54" t="str">
        <f t="shared" si="7"/>
        <v/>
      </c>
      <c r="I37" s="54" t="str">
        <f t="shared" si="7"/>
        <v/>
      </c>
      <c r="J37" s="54" t="str">
        <f t="shared" si="7"/>
        <v/>
      </c>
      <c r="K37" s="54" t="str">
        <f t="shared" si="7"/>
        <v/>
      </c>
      <c r="L37" s="54" t="str">
        <f t="shared" si="7"/>
        <v/>
      </c>
      <c r="M37" s="54" t="str">
        <f t="shared" si="7"/>
        <v/>
      </c>
      <c r="N37" s="54" t="str">
        <f t="shared" si="7"/>
        <v/>
      </c>
      <c r="O37" s="54" t="str">
        <f t="shared" si="7"/>
        <v/>
      </c>
      <c r="P37" s="54" t="str">
        <f t="shared" si="7"/>
        <v/>
      </c>
      <c r="Q37" s="54" t="str">
        <f t="shared" si="7"/>
        <v/>
      </c>
      <c r="R37" s="54" t="str">
        <f t="shared" si="7"/>
        <v/>
      </c>
      <c r="S37" s="54" t="str">
        <f t="shared" si="7"/>
        <v/>
      </c>
      <c r="T37" s="54" t="str">
        <f t="shared" si="7"/>
        <v/>
      </c>
      <c r="U37" s="54" t="str">
        <f t="shared" si="7"/>
        <v/>
      </c>
      <c r="V37" s="54" t="str">
        <f t="shared" si="8"/>
        <v/>
      </c>
      <c r="W37" s="54" t="str">
        <f t="shared" si="8"/>
        <v/>
      </c>
      <c r="X37" s="54" t="str">
        <f t="shared" si="8"/>
        <v/>
      </c>
      <c r="Y37" s="54" t="str">
        <f t="shared" si="8"/>
        <v/>
      </c>
      <c r="Z37" s="54" t="str">
        <f t="shared" si="8"/>
        <v/>
      </c>
      <c r="AA37" s="54" t="str">
        <f t="shared" si="8"/>
        <v/>
      </c>
      <c r="AB37" s="54" t="str">
        <f t="shared" si="8"/>
        <v/>
      </c>
      <c r="AC37" s="54" t="str">
        <f t="shared" si="8"/>
        <v/>
      </c>
      <c r="AD37" s="54" t="str">
        <f t="shared" si="8"/>
        <v/>
      </c>
      <c r="AE37" s="54" t="str">
        <f t="shared" si="8"/>
        <v/>
      </c>
      <c r="AF37" s="54" t="str">
        <f t="shared" si="8"/>
        <v/>
      </c>
      <c r="AG37" s="54" t="str">
        <f t="shared" si="8"/>
        <v/>
      </c>
      <c r="AH37" s="54" t="str">
        <f t="shared" si="8"/>
        <v/>
      </c>
      <c r="AI37" s="54" t="str">
        <f t="shared" si="8"/>
        <v/>
      </c>
      <c r="AJ37" s="55" t="str">
        <f t="shared" si="8"/>
        <v/>
      </c>
    </row>
    <row r="38" spans="1:36" x14ac:dyDescent="0.25">
      <c r="A38" s="57" t="str">
        <f t="array" ref="A38">IFERROR(
INDEX(TabClients[],SMALL(
IF(TabClients[Mois1]=$E$1,
ROW(TabClients[])-ROW(TabClients[#Headers])
), ROW(24:24)),
MATCH($A$13, TabClients[#Headers], 0)),
"")</f>
        <v/>
      </c>
      <c r="B38" s="69" t="str">
        <f t="array" ref="B38">IFERROR(CONCATENATE(INDEX(TabClients[],MATCH(Planning!$A38,TabClients[Clients],0),7)," ",INDEX(TabClients[],MATCH(Planning!$A38,TabClients[Clients],0),6),"€"),"")</f>
        <v/>
      </c>
      <c r="C38" s="56" t="str">
        <f t="array" ref="C38">UPPER(IFERROR(INDEX(TabClients[],MATCH(Planning!$A38,TabClients[Clients],0),5),""))</f>
        <v/>
      </c>
      <c r="D38" s="68" t="str">
        <f t="array" ref="D38">IFERROR(INDEX(TabClients[],MATCH(Planning!$A38,TabClients[Clients],0),9),"")</f>
        <v/>
      </c>
      <c r="E38" s="68" t="str">
        <f>IFERROR(INDEX(TabClients[],MATCH(Planning!$A38,TabClients[Clients],0),14),"")</f>
        <v/>
      </c>
      <c r="F38" s="53" t="str">
        <f t="shared" si="7"/>
        <v/>
      </c>
      <c r="G38" s="54" t="str">
        <f t="shared" si="7"/>
        <v/>
      </c>
      <c r="H38" s="54" t="str">
        <f t="shared" si="7"/>
        <v/>
      </c>
      <c r="I38" s="54" t="str">
        <f t="shared" si="7"/>
        <v/>
      </c>
      <c r="J38" s="54" t="str">
        <f t="shared" si="7"/>
        <v/>
      </c>
      <c r="K38" s="54" t="str">
        <f t="shared" si="7"/>
        <v/>
      </c>
      <c r="L38" s="54" t="str">
        <f t="shared" si="7"/>
        <v/>
      </c>
      <c r="M38" s="54" t="str">
        <f t="shared" si="7"/>
        <v/>
      </c>
      <c r="N38" s="54" t="str">
        <f t="shared" si="7"/>
        <v/>
      </c>
      <c r="O38" s="54" t="str">
        <f t="shared" si="7"/>
        <v/>
      </c>
      <c r="P38" s="54" t="str">
        <f t="shared" si="7"/>
        <v/>
      </c>
      <c r="Q38" s="54" t="str">
        <f t="shared" si="7"/>
        <v/>
      </c>
      <c r="R38" s="54" t="str">
        <f t="shared" si="7"/>
        <v/>
      </c>
      <c r="S38" s="54" t="str">
        <f t="shared" si="7"/>
        <v/>
      </c>
      <c r="T38" s="54" t="str">
        <f t="shared" si="7"/>
        <v/>
      </c>
      <c r="U38" s="54" t="str">
        <f t="shared" si="7"/>
        <v/>
      </c>
      <c r="V38" s="54" t="str">
        <f t="shared" si="8"/>
        <v/>
      </c>
      <c r="W38" s="54" t="str">
        <f t="shared" si="8"/>
        <v/>
      </c>
      <c r="X38" s="54" t="str">
        <f t="shared" si="8"/>
        <v/>
      </c>
      <c r="Y38" s="54" t="str">
        <f t="shared" si="8"/>
        <v/>
      </c>
      <c r="Z38" s="54" t="str">
        <f t="shared" si="8"/>
        <v/>
      </c>
      <c r="AA38" s="54" t="str">
        <f t="shared" si="8"/>
        <v/>
      </c>
      <c r="AB38" s="54" t="str">
        <f t="shared" si="8"/>
        <v/>
      </c>
      <c r="AC38" s="54" t="str">
        <f t="shared" si="8"/>
        <v/>
      </c>
      <c r="AD38" s="54" t="str">
        <f t="shared" si="8"/>
        <v/>
      </c>
      <c r="AE38" s="54" t="str">
        <f t="shared" si="8"/>
        <v/>
      </c>
      <c r="AF38" s="54" t="str">
        <f t="shared" si="8"/>
        <v/>
      </c>
      <c r="AG38" s="54" t="str">
        <f t="shared" si="8"/>
        <v/>
      </c>
      <c r="AH38" s="54" t="str">
        <f t="shared" si="8"/>
        <v/>
      </c>
      <c r="AI38" s="54" t="str">
        <f t="shared" si="8"/>
        <v/>
      </c>
      <c r="AJ38" s="55" t="str">
        <f t="shared" si="8"/>
        <v/>
      </c>
    </row>
    <row r="39" spans="1:36" x14ac:dyDescent="0.25">
      <c r="A39" s="57" t="str">
        <f t="array" ref="A39">IFERROR(
INDEX(TabClients[],SMALL(
IF(TabClients[Mois1]=$E$1,
ROW(TabClients[])-ROW(TabClients[#Headers])
), ROW(25:25)),
MATCH($A$13, TabClients[#Headers], 0)),
"")</f>
        <v/>
      </c>
      <c r="B39" s="69" t="str">
        <f t="array" ref="B39">IFERROR(CONCATENATE(INDEX(TabClients[],MATCH(Planning!$A39,TabClients[Clients],0),7)," ",INDEX(TabClients[],MATCH(Planning!$A39,TabClients[Clients],0),6),"€"),"")</f>
        <v/>
      </c>
      <c r="C39" s="56" t="str">
        <f t="array" ref="C39">UPPER(IFERROR(INDEX(TabClients[],MATCH(Planning!$A39,TabClients[Clients],0),5),""))</f>
        <v/>
      </c>
      <c r="D39" s="68" t="str">
        <f t="array" ref="D39">IFERROR(INDEX(TabClients[],MATCH(Planning!$A39,TabClients[Clients],0),9),"")</f>
        <v/>
      </c>
      <c r="E39" s="68" t="str">
        <f>IFERROR(INDEX(TabClients[],MATCH(Planning!$A39,TabClients[Clients],0),14),"")</f>
        <v/>
      </c>
      <c r="F39" s="53" t="str">
        <f t="shared" si="7"/>
        <v/>
      </c>
      <c r="G39" s="54" t="str">
        <f t="shared" si="7"/>
        <v/>
      </c>
      <c r="H39" s="54" t="str">
        <f t="shared" si="7"/>
        <v/>
      </c>
      <c r="I39" s="54" t="str">
        <f t="shared" si="7"/>
        <v/>
      </c>
      <c r="J39" s="54" t="str">
        <f t="shared" si="7"/>
        <v/>
      </c>
      <c r="K39" s="54" t="str">
        <f t="shared" si="7"/>
        <v/>
      </c>
      <c r="L39" s="54" t="str">
        <f t="shared" si="7"/>
        <v/>
      </c>
      <c r="M39" s="54" t="str">
        <f t="shared" si="7"/>
        <v/>
      </c>
      <c r="N39" s="54" t="str">
        <f t="shared" si="7"/>
        <v/>
      </c>
      <c r="O39" s="54" t="str">
        <f t="shared" si="7"/>
        <v/>
      </c>
      <c r="P39" s="54" t="str">
        <f t="shared" si="7"/>
        <v/>
      </c>
      <c r="Q39" s="54" t="str">
        <f t="shared" si="7"/>
        <v/>
      </c>
      <c r="R39" s="54" t="str">
        <f t="shared" si="7"/>
        <v/>
      </c>
      <c r="S39" s="54" t="str">
        <f t="shared" si="7"/>
        <v/>
      </c>
      <c r="T39" s="54" t="str">
        <f t="shared" si="7"/>
        <v/>
      </c>
      <c r="U39" s="54" t="str">
        <f t="shared" si="7"/>
        <v/>
      </c>
      <c r="V39" s="54" t="str">
        <f t="shared" si="8"/>
        <v/>
      </c>
      <c r="W39" s="54" t="str">
        <f t="shared" si="8"/>
        <v/>
      </c>
      <c r="X39" s="54" t="str">
        <f t="shared" si="8"/>
        <v/>
      </c>
      <c r="Y39" s="54" t="str">
        <f t="shared" si="8"/>
        <v/>
      </c>
      <c r="Z39" s="54" t="str">
        <f t="shared" si="8"/>
        <v/>
      </c>
      <c r="AA39" s="54" t="str">
        <f t="shared" si="8"/>
        <v/>
      </c>
      <c r="AB39" s="54" t="str">
        <f t="shared" si="8"/>
        <v/>
      </c>
      <c r="AC39" s="54" t="str">
        <f t="shared" si="8"/>
        <v/>
      </c>
      <c r="AD39" s="54" t="str">
        <f t="shared" si="8"/>
        <v/>
      </c>
      <c r="AE39" s="54" t="str">
        <f t="shared" si="8"/>
        <v/>
      </c>
      <c r="AF39" s="54" t="str">
        <f t="shared" si="8"/>
        <v/>
      </c>
      <c r="AG39" s="54" t="str">
        <f t="shared" si="8"/>
        <v/>
      </c>
      <c r="AH39" s="54" t="str">
        <f t="shared" si="8"/>
        <v/>
      </c>
      <c r="AI39" s="54" t="str">
        <f t="shared" si="8"/>
        <v/>
      </c>
      <c r="AJ39" s="55" t="str">
        <f t="shared" si="8"/>
        <v/>
      </c>
    </row>
    <row r="40" spans="1:36" x14ac:dyDescent="0.25">
      <c r="A40" s="57" t="str">
        <f t="array" ref="A40">IFERROR(
INDEX(TabClients[],SMALL(
IF(TabClients[Mois1]=$E$1,
ROW(TabClients[])-ROW(TabClients[#Headers])
), ROW(26:26)),
MATCH($A$13, TabClients[#Headers], 0)),
"")</f>
        <v/>
      </c>
      <c r="B40" s="69" t="str">
        <f t="array" ref="B40">IFERROR(CONCATENATE(INDEX(TabClients[],MATCH(Planning!$A40,TabClients[Clients],0),7)," ",INDEX(TabClients[],MATCH(Planning!$A40,TabClients[Clients],0),6),"€"),"")</f>
        <v/>
      </c>
      <c r="C40" s="56" t="str">
        <f t="array" ref="C40">UPPER(IFERROR(INDEX(TabClients[],MATCH(Planning!$A40,TabClients[Clients],0),5),""))</f>
        <v/>
      </c>
      <c r="D40" s="68" t="str">
        <f t="array" ref="D40">IFERROR(INDEX(TabClients[],MATCH(Planning!$A40,TabClients[Clients],0),9),"")</f>
        <v/>
      </c>
      <c r="E40" s="68" t="str">
        <f>IFERROR(INDEX(TabClients[],MATCH(Planning!$A40,TabClients[Clients],0),14),"")</f>
        <v/>
      </c>
      <c r="F40" s="53" t="str">
        <f t="shared" si="7"/>
        <v/>
      </c>
      <c r="G40" s="54" t="str">
        <f t="shared" si="7"/>
        <v/>
      </c>
      <c r="H40" s="54" t="str">
        <f t="shared" si="7"/>
        <v/>
      </c>
      <c r="I40" s="54" t="str">
        <f t="shared" si="7"/>
        <v/>
      </c>
      <c r="J40" s="54" t="str">
        <f t="shared" si="7"/>
        <v/>
      </c>
      <c r="K40" s="54" t="str">
        <f t="shared" si="7"/>
        <v/>
      </c>
      <c r="L40" s="54" t="str">
        <f t="shared" si="7"/>
        <v/>
      </c>
      <c r="M40" s="54" t="str">
        <f t="shared" si="7"/>
        <v/>
      </c>
      <c r="N40" s="54" t="str">
        <f t="shared" si="7"/>
        <v/>
      </c>
      <c r="O40" s="54" t="str">
        <f t="shared" si="7"/>
        <v/>
      </c>
      <c r="P40" s="54" t="str">
        <f t="shared" si="7"/>
        <v/>
      </c>
      <c r="Q40" s="54" t="str">
        <f t="shared" si="7"/>
        <v/>
      </c>
      <c r="R40" s="54" t="str">
        <f t="shared" si="7"/>
        <v/>
      </c>
      <c r="S40" s="54" t="str">
        <f t="shared" si="7"/>
        <v/>
      </c>
      <c r="T40" s="54" t="str">
        <f t="shared" si="7"/>
        <v/>
      </c>
      <c r="U40" s="54" t="str">
        <f t="shared" si="7"/>
        <v/>
      </c>
      <c r="V40" s="54" t="str">
        <f t="shared" si="8"/>
        <v/>
      </c>
      <c r="W40" s="54" t="str">
        <f t="shared" si="8"/>
        <v/>
      </c>
      <c r="X40" s="54" t="str">
        <f t="shared" si="8"/>
        <v/>
      </c>
      <c r="Y40" s="54" t="str">
        <f t="shared" si="8"/>
        <v/>
      </c>
      <c r="Z40" s="54" t="str">
        <f t="shared" si="8"/>
        <v/>
      </c>
      <c r="AA40" s="54" t="str">
        <f t="shared" si="8"/>
        <v/>
      </c>
      <c r="AB40" s="54" t="str">
        <f t="shared" si="8"/>
        <v/>
      </c>
      <c r="AC40" s="54" t="str">
        <f t="shared" si="8"/>
        <v/>
      </c>
      <c r="AD40" s="54" t="str">
        <f t="shared" si="8"/>
        <v/>
      </c>
      <c r="AE40" s="54" t="str">
        <f t="shared" si="8"/>
        <v/>
      </c>
      <c r="AF40" s="54" t="str">
        <f t="shared" si="8"/>
        <v/>
      </c>
      <c r="AG40" s="54" t="str">
        <f t="shared" si="8"/>
        <v/>
      </c>
      <c r="AH40" s="54" t="str">
        <f t="shared" si="8"/>
        <v/>
      </c>
      <c r="AI40" s="54" t="str">
        <f t="shared" si="8"/>
        <v/>
      </c>
      <c r="AJ40" s="55" t="str">
        <f t="shared" si="8"/>
        <v/>
      </c>
    </row>
  </sheetData>
  <dataConsolidate/>
  <mergeCells count="4">
    <mergeCell ref="A6:B6"/>
    <mergeCell ref="E13:E14"/>
    <mergeCell ref="D13:D14"/>
    <mergeCell ref="C13:C14"/>
  </mergeCells>
  <conditionalFormatting sqref="F12:AJ12">
    <cfRule type="beginsWith" dxfId="40" priority="30" operator="beginsWith" text="S">
      <formula>LEFT(F12,LEN("S"))="S"</formula>
    </cfRule>
  </conditionalFormatting>
  <conditionalFormatting sqref="F15:AJ40">
    <cfRule type="cellIs" dxfId="39" priority="12" operator="equal">
      <formula>9</formula>
    </cfRule>
    <cfRule type="cellIs" dxfId="38" priority="13" operator="equal">
      <formula>8</formula>
    </cfRule>
    <cfRule type="cellIs" dxfId="37" priority="14" operator="equal">
      <formula>7</formula>
    </cfRule>
    <cfRule type="cellIs" dxfId="36" priority="15" operator="equal">
      <formula>6</formula>
    </cfRule>
    <cfRule type="cellIs" dxfId="35" priority="16" operator="equal">
      <formula>5</formula>
    </cfRule>
    <cfRule type="cellIs" dxfId="34" priority="17" operator="equal">
      <formula>4</formula>
    </cfRule>
    <cfRule type="cellIs" dxfId="33" priority="18" operator="equal">
      <formula>3</formula>
    </cfRule>
    <cfRule type="cellIs" dxfId="32" priority="19" operator="equal">
      <formula>2</formula>
    </cfRule>
    <cfRule type="cellIs" dxfId="31" priority="23" operator="equal">
      <formula>1</formula>
    </cfRule>
  </conditionalFormatting>
  <conditionalFormatting sqref="F13:AJ14">
    <cfRule type="timePeriod" dxfId="30" priority="20" timePeriod="today">
      <formula>FLOOR(F13,1)=TODAY()</formula>
    </cfRule>
    <cfRule type="expression" dxfId="29" priority="24">
      <formula>WEEKDAY(F13)=1</formula>
    </cfRule>
    <cfRule type="expression" dxfId="28" priority="25">
      <formula>WEEKDAY(F13)=7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1</xdr:col>
                    <xdr:colOff>838200</xdr:colOff>
                    <xdr:row>0</xdr:row>
                    <xdr:rowOff>28575</xdr:rowOff>
                  </from>
                  <to>
                    <xdr:col>1</xdr:col>
                    <xdr:colOff>981075</xdr:colOff>
                    <xdr:row>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Spinner 2">
              <controlPr defaultSize="0" autoPict="0">
                <anchor moveWithCells="1" sizeWithCells="1">
                  <from>
                    <xdr:col>1</xdr:col>
                    <xdr:colOff>838200</xdr:colOff>
                    <xdr:row>1</xdr:row>
                    <xdr:rowOff>28575</xdr:rowOff>
                  </from>
                  <to>
                    <xdr:col>1</xdr:col>
                    <xdr:colOff>981075</xdr:colOff>
                    <xdr:row>1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B8"/>
  <sheetViews>
    <sheetView showGridLines="0" workbookViewId="0">
      <selection activeCell="E5" sqref="E5"/>
    </sheetView>
  </sheetViews>
  <sheetFormatPr baseColWidth="10" defaultColWidth="11.42578125" defaultRowHeight="15" x14ac:dyDescent="0.25"/>
  <cols>
    <col min="1" max="3" width="11.42578125" customWidth="1"/>
    <col min="4" max="4" width="24.42578125" bestFit="1" customWidth="1"/>
    <col min="5" max="5" width="18.42578125" bestFit="1" customWidth="1"/>
    <col min="8" max="8" width="14.5703125" customWidth="1"/>
    <col min="10" max="12" width="11.42578125" hidden="1" customWidth="1"/>
    <col min="13" max="13" width="16.5703125" customWidth="1"/>
    <col min="15" max="21" width="11.42578125" hidden="1" customWidth="1"/>
    <col min="22" max="23" width="13.42578125" hidden="1" customWidth="1"/>
    <col min="24" max="25" width="9.42578125" hidden="1" customWidth="1"/>
    <col min="26" max="26" width="15.7109375" hidden="1" customWidth="1"/>
  </cols>
  <sheetData>
    <row r="1" spans="1:28" ht="36" customHeight="1" x14ac:dyDescent="0.25">
      <c r="A1" s="45" t="s">
        <v>13</v>
      </c>
      <c r="B1" s="45" t="s">
        <v>14</v>
      </c>
      <c r="C1" s="45" t="s">
        <v>15</v>
      </c>
      <c r="D1" s="45" t="s">
        <v>62</v>
      </c>
      <c r="E1" s="45" t="s">
        <v>53</v>
      </c>
      <c r="F1" s="45" t="s">
        <v>52</v>
      </c>
      <c r="G1" s="45" t="s">
        <v>16</v>
      </c>
      <c r="H1" s="46" t="s">
        <v>17</v>
      </c>
      <c r="I1" s="45" t="s">
        <v>55</v>
      </c>
      <c r="J1" s="46" t="s">
        <v>46</v>
      </c>
      <c r="K1" s="46" t="s">
        <v>47</v>
      </c>
      <c r="L1" s="46" t="s">
        <v>48</v>
      </c>
      <c r="M1" s="46" t="s">
        <v>18</v>
      </c>
      <c r="N1" s="45" t="s">
        <v>54</v>
      </c>
      <c r="O1" s="46" t="s">
        <v>45</v>
      </c>
      <c r="P1" s="46" t="s">
        <v>49</v>
      </c>
      <c r="Q1" s="46" t="s">
        <v>50</v>
      </c>
      <c r="R1" s="45" t="s">
        <v>3</v>
      </c>
      <c r="S1" s="45" t="s">
        <v>4</v>
      </c>
      <c r="T1" s="45" t="s">
        <v>5</v>
      </c>
      <c r="U1" s="45" t="s">
        <v>6</v>
      </c>
      <c r="V1" s="45" t="s">
        <v>43</v>
      </c>
      <c r="W1" s="45" t="s">
        <v>44</v>
      </c>
      <c r="X1" s="45" t="s">
        <v>10</v>
      </c>
      <c r="Y1" s="45" t="s">
        <v>11</v>
      </c>
      <c r="Z1" s="45" t="s">
        <v>66</v>
      </c>
      <c r="AB1" s="81"/>
    </row>
    <row r="2" spans="1:28" x14ac:dyDescent="0.25">
      <c r="A2" s="1" t="s">
        <v>38</v>
      </c>
      <c r="B2" s="2" t="s">
        <v>58</v>
      </c>
      <c r="C2" s="2" t="s">
        <v>59</v>
      </c>
      <c r="D2" s="2" t="str">
        <f>CONCATENATE(TabClients[Civilité]," ",TabClients[Nom]," ",TabClients[Prénom])</f>
        <v>M. SAN Bouba</v>
      </c>
      <c r="E2" s="2" t="s">
        <v>3</v>
      </c>
      <c r="F2" s="48">
        <f xml:space="preserve">
IF(TabClients[[#This Row],[Logement]]=TabClients[[#Headers],[Studio 1]],(TabClients[[#This Row],[Date de Départ]]-TabClients[[#This Row],[Date Arrivée]])*TabClients[[#This Row],[Studio 1]],
IF(TabClients[[#This Row],[Logement]]=TabClients[[#Headers],[Studio 2]],(TabClients[[#This Row],[Date de Départ]]-TabClients[[#This Row],[Date Arrivée]])*TabClients[[#This Row],[Studio 2]],
IF(TabClients[[#This Row],[Logement]]=TabClients[[#Headers],[Studio 3]],(TabClients[[#This Row],[Date de Départ]]-TabClients[[#This Row],[Date Arrivée]])*TabClients[[#This Row],[Studio 3]],
IF(TabClients[[#This Row],[Logement]]=TabClients[[#Headers],[Studio 4]],(TabClients[[#This Row],[Date de Départ]]-TabClients[[#This Row],[Date Arrivée]])*TabClients[[#This Row],[Studio 4]],
IF(TabClients[[#This Row],[Logement]]=TabClients[[#Headers],[Appartement 5 pers]],(TabClients[[#This Row],[Date de Départ]]-TabClients[[#This Row],[Date Arrivée]])*TabClients[[#This Row],[Appartement 5 pers]],
IF(TabClients[[#This Row],[Logement]]=TabClients[[#Headers],[Appartement 6 pers]],(TabClients[[#This Row],[Date de Départ]]-TabClients[[#This Row],[Date Arrivée]])*TabClients[[#This Row],[Appartement 6 pers]],
IF(TabClients[[#This Row],[Logement]]=TabClients[[#Headers],[Chambre 2 pers]],(TabClients[[#This Row],[Date de Départ]]-TabClients[[#This Row],[Date Arrivée]])*TabClients[[#This Row],[Chambre 2 pers]],
IF(TabClients[[#This Row],[Logement]]=TabClients[[#Headers],[Chambre 3 pers]],(TabClients[[#This Row],[Date de Départ]]-TabClients[[#This Row],[Date Arrivée]])*TabClients[[#This Row],[Chambre 3 pers]],
""))))))))</f>
        <v>300</v>
      </c>
      <c r="G2" s="1" t="s">
        <v>20</v>
      </c>
      <c r="H2" s="12" t="s">
        <v>60</v>
      </c>
      <c r="I2" s="12">
        <f>IF(TabClients[[#This Row],[Date de début]]="","",DATE(TabClients[Année1],TabClients[Mois1],TabClients[Date1]))</f>
        <v>42891</v>
      </c>
      <c r="J2" s="12" t="str">
        <f>MID(TabClients[Date de début],5,2)</f>
        <v>05</v>
      </c>
      <c r="K2" s="39">
        <f>IF(TabClients[[#This Row],[Date de début]]="","",MONTH(DATEVALUE(MID(H2,FIND(" ",H2,FIND(" ",H2,1)+1),5)&amp;" 1")))</f>
        <v>6</v>
      </c>
      <c r="L2" s="12" t="str">
        <f>RIGHT(TabClients[Date de début],4)</f>
        <v>2017</v>
      </c>
      <c r="M2" s="12" t="s">
        <v>61</v>
      </c>
      <c r="N2" s="12">
        <f>IF(TabClients[[#This Row],[Date de fin]]="","",DATE(TabClients[Année2],TabClients[Mois2],TabClients[Date2]))</f>
        <v>42897</v>
      </c>
      <c r="O2" s="12" t="str">
        <f>MID(TabClients[Date de fin],5,2)</f>
        <v>11</v>
      </c>
      <c r="P2" s="39">
        <f>IF(TabClients[[#This Row],[Date de fin]]="","",MONTH(DATEVALUE(MID(M2,FIND(" ",M2,FIND(" ",M2,1)+1),5)&amp;" 1")))</f>
        <v>6</v>
      </c>
      <c r="Q2" s="12" t="str">
        <f>RIGHT(TabClients[Date de fin],4)</f>
        <v>2017</v>
      </c>
      <c r="R2" s="48">
        <f xml:space="preserve">
IF(TabClients[[#This Row],[Logement]]=TabClients[[#Headers],[Studio 1]],50,"")</f>
        <v>50</v>
      </c>
      <c r="S2" s="48" t="str">
        <f xml:space="preserve">
IF(TabClients[[#This Row],[Logement]]=TabClients[[#Headers],[Studio 2]],50,"")</f>
        <v/>
      </c>
      <c r="T2" s="48" t="str">
        <f xml:space="preserve">
IF(TabClients[[#This Row],[Logement]]=TabClients[[#Headers],[Studio 3]],50,"")</f>
        <v/>
      </c>
      <c r="U2" s="48" t="str">
        <f xml:space="preserve">
IF(TabClients[[#This Row],[Logement]]=TabClients[[#Headers],[Studio 4]],50,"")</f>
        <v/>
      </c>
      <c r="V2" s="48" t="str">
        <f xml:space="preserve">
IF(TabClients[[#This Row],[Logement]]=TabClients[[#Headers],[Appartement 5 pers]],70,"")</f>
        <v/>
      </c>
      <c r="W2" s="48" t="str">
        <f xml:space="preserve">
IF(TabClients[[#This Row],[Logement]]=TabClients[[#Headers],[Appartement 6 pers]],75,"")</f>
        <v/>
      </c>
      <c r="X2" s="48" t="str">
        <f xml:space="preserve">
IF(TabClients[[#This Row],[Logement]]=TabClients[[#Headers],[Chambre 2 pers]],37,"")</f>
        <v/>
      </c>
      <c r="Y2" s="48" t="str">
        <f xml:space="preserve">
IF(TabClients[[#This Row],[Logement]]=TabClients[[#Headers],[Chambre 3 pers]],47,"")</f>
        <v/>
      </c>
      <c r="Z2" s="48" t="str">
        <f>CONCATENATE(TabClients[[#This Row],[Mois1]]," ",TabClients[[#This Row],[Année1]])</f>
        <v>6 2017</v>
      </c>
    </row>
    <row r="3" spans="1:28" x14ac:dyDescent="0.25">
      <c r="A3" s="1" t="s">
        <v>40</v>
      </c>
      <c r="B3" s="2" t="s">
        <v>63</v>
      </c>
      <c r="C3" s="2" t="s">
        <v>64</v>
      </c>
      <c r="D3" s="47" t="str">
        <f>CONCATENATE(TabClients[Civilité]," ",TabClients[Nom]," ",TabClients[Prénom])</f>
        <v>Mme UNTEL Gueunon</v>
      </c>
      <c r="E3" s="47" t="s">
        <v>10</v>
      </c>
      <c r="F3" s="48">
        <f xml:space="preserve">
IF(TabClients[[#This Row],[Logement]]=TabClients[[#Headers],[Studio 1]],(TabClients[[#This Row],[Date de Départ]]-TabClients[[#This Row],[Date Arrivée]])*TabClients[[#This Row],[Studio 1]],
IF(TabClients[[#This Row],[Logement]]=TabClients[[#Headers],[Studio 2]],(TabClients[[#This Row],[Date de Départ]]-TabClients[[#This Row],[Date Arrivée]])*TabClients[[#This Row],[Studio 2]],
IF(TabClients[[#This Row],[Logement]]=TabClients[[#Headers],[Studio 3]],(TabClients[[#This Row],[Date de Départ]]-TabClients[[#This Row],[Date Arrivée]])*TabClients[[#This Row],[Studio 3]],
IF(TabClients[[#This Row],[Logement]]=TabClients[[#Headers],[Studio 4]],(TabClients[[#This Row],[Date de Départ]]-TabClients[[#This Row],[Date Arrivée]])*TabClients[[#This Row],[Studio 4]],
IF(TabClients[[#This Row],[Logement]]=TabClients[[#Headers],[Appartement 5 pers]],(TabClients[[#This Row],[Date de Départ]]-TabClients[[#This Row],[Date Arrivée]])*TabClients[[#This Row],[Appartement 5 pers]],
IF(TabClients[[#This Row],[Logement]]=TabClients[[#Headers],[Appartement 6 pers]],(TabClients[[#This Row],[Date de Départ]]-TabClients[[#This Row],[Date Arrivée]])*TabClients[[#This Row],[Appartement 6 pers]],
IF(TabClients[[#This Row],[Logement]]=TabClients[[#Headers],[Chambre 2 pers]],(TabClients[[#This Row],[Date de Départ]]-TabClients[[#This Row],[Date Arrivée]])*TabClients[[#This Row],[Chambre 2 pers]],
IF(TabClients[[#This Row],[Logement]]=TabClients[[#Headers],[Chambre 3 pers]],(TabClients[[#This Row],[Date de Départ]]-TabClients[[#This Row],[Date Arrivée]])*TabClients[[#This Row],[Chambre 3 pers]],
""))))))))</f>
        <v>555</v>
      </c>
      <c r="G3" s="1" t="s">
        <v>21</v>
      </c>
      <c r="H3" s="12" t="s">
        <v>60</v>
      </c>
      <c r="I3" s="12">
        <f>IF(TabClients[[#This Row],[Date de début]]="","",DATE(TabClients[Année1],TabClients[Mois1],TabClients[Date1]))</f>
        <v>42891</v>
      </c>
      <c r="J3" s="12" t="str">
        <f>MID(TabClients[Date de début],5,2)</f>
        <v>05</v>
      </c>
      <c r="K3" s="39">
        <f>IF(TabClients[[#This Row],[Date de début]]="","",MONTH(DATEVALUE(MID(H3,FIND(" ",H3,FIND(" ",H3,1)+1),5)&amp;" 1")))</f>
        <v>6</v>
      </c>
      <c r="L3" s="12" t="str">
        <f>RIGHT(TabClients[Date de début],4)</f>
        <v>2017</v>
      </c>
      <c r="M3" s="12" t="s">
        <v>65</v>
      </c>
      <c r="N3" s="12">
        <f>IF(TabClients[[#This Row],[Date de fin]]="","",DATE(TabClients[Année2],TabClients[Mois2],TabClients[Date2]))</f>
        <v>42906</v>
      </c>
      <c r="O3" s="12" t="str">
        <f>MID(TabClients[Date de fin],5,2)</f>
        <v>20</v>
      </c>
      <c r="P3" s="39">
        <f>IF(TabClients[[#This Row],[Date de fin]]="","",MONTH(DATEVALUE(MID(M3,FIND(" ",M3,FIND(" ",M3,1)+1),5)&amp;" 1")))</f>
        <v>6</v>
      </c>
      <c r="Q3" s="12" t="str">
        <f>RIGHT(TabClients[Date de fin],4)</f>
        <v>2017</v>
      </c>
      <c r="R3" s="48" t="str">
        <f xml:space="preserve">
IF(TabClients[[#This Row],[Logement]]=TabClients[[#Headers],[Studio 1]],50,"")</f>
        <v/>
      </c>
      <c r="S3" s="48" t="str">
        <f xml:space="preserve">
IF(TabClients[[#This Row],[Logement]]=TabClients[[#Headers],[Studio 2]],50,"")</f>
        <v/>
      </c>
      <c r="T3" s="48" t="str">
        <f xml:space="preserve">
IF(TabClients[[#This Row],[Logement]]=TabClients[[#Headers],[Studio 3]],50,"")</f>
        <v/>
      </c>
      <c r="U3" s="48" t="str">
        <f xml:space="preserve">
IF(TabClients[[#This Row],[Logement]]=TabClients[[#Headers],[Studio 4]],50,"")</f>
        <v/>
      </c>
      <c r="V3" s="48" t="str">
        <f xml:space="preserve">
IF(TabClients[[#This Row],[Logement]]=TabClients[[#Headers],[Appartement 5 pers]],70,"")</f>
        <v/>
      </c>
      <c r="W3" s="48" t="str">
        <f xml:space="preserve">
IF(TabClients[[#This Row],[Logement]]=TabClients[[#Headers],[Appartement 6 pers]],75,"")</f>
        <v/>
      </c>
      <c r="X3" s="48">
        <f xml:space="preserve">
IF(TabClients[[#This Row],[Logement]]=TabClients[[#Headers],[Chambre 2 pers]],37,"")</f>
        <v>37</v>
      </c>
      <c r="Y3" s="48" t="str">
        <f xml:space="preserve">
IF(TabClients[[#This Row],[Logement]]=TabClients[[#Headers],[Chambre 3 pers]],47,"")</f>
        <v/>
      </c>
      <c r="Z3" s="48" t="str">
        <f>CONCATENATE(TabClients[[#This Row],[Mois1]]," ",TabClients[[#This Row],[Année1]])</f>
        <v>6 2017</v>
      </c>
    </row>
    <row r="4" spans="1:28" x14ac:dyDescent="0.25">
      <c r="A4" s="1" t="s">
        <v>39</v>
      </c>
      <c r="B4" s="2" t="s">
        <v>67</v>
      </c>
      <c r="C4" s="2" t="s">
        <v>68</v>
      </c>
      <c r="D4" s="47" t="str">
        <f>CONCATENATE(TabClients[Civilité]," ",TabClients[Nom]," ",TabClients[Prénom])</f>
        <v>Mlle AB Cd</v>
      </c>
      <c r="E4" s="47" t="s">
        <v>6</v>
      </c>
      <c r="F4" s="48">
        <f xml:space="preserve">
IF(TabClients[[#This Row],[Logement]]=TabClients[[#Headers],[Studio 1]],(TabClients[[#This Row],[Date de Départ]]-TabClients[[#This Row],[Date Arrivée]])*TabClients[[#This Row],[Studio 1]],
IF(TabClients[[#This Row],[Logement]]=TabClients[[#Headers],[Studio 2]],(TabClients[[#This Row],[Date de Départ]]-TabClients[[#This Row],[Date Arrivée]])*TabClients[[#This Row],[Studio 2]],
IF(TabClients[[#This Row],[Logement]]=TabClients[[#Headers],[Studio 3]],(TabClients[[#This Row],[Date de Départ]]-TabClients[[#This Row],[Date Arrivée]])*TabClients[[#This Row],[Studio 3]],
IF(TabClients[[#This Row],[Logement]]=TabClients[[#Headers],[Studio 4]],(TabClients[[#This Row],[Date de Départ]]-TabClients[[#This Row],[Date Arrivée]])*TabClients[[#This Row],[Studio 4]],
IF(TabClients[[#This Row],[Logement]]=TabClients[[#Headers],[Appartement 5 pers]],(TabClients[[#This Row],[Date de Départ]]-TabClients[[#This Row],[Date Arrivée]])*TabClients[[#This Row],[Appartement 5 pers]],
IF(TabClients[[#This Row],[Logement]]=TabClients[[#Headers],[Appartement 6 pers]],(TabClients[[#This Row],[Date de Départ]]-TabClients[[#This Row],[Date Arrivée]])*TabClients[[#This Row],[Appartement 6 pers]],
IF(TabClients[[#This Row],[Logement]]=TabClients[[#Headers],[Chambre 2 pers]],(TabClients[[#This Row],[Date de Départ]]-TabClients[[#This Row],[Date Arrivée]])*TabClients[[#This Row],[Chambre 2 pers]],
IF(TabClients[[#This Row],[Logement]]=TabClients[[#Headers],[Chambre 3 pers]],(TabClients[[#This Row],[Date de Départ]]-TabClients[[#This Row],[Date Arrivée]])*TabClients[[#This Row],[Chambre 3 pers]],
""))))))))</f>
        <v>100</v>
      </c>
      <c r="G4" s="1" t="s">
        <v>71</v>
      </c>
      <c r="H4" s="12" t="s">
        <v>69</v>
      </c>
      <c r="I4" s="12">
        <f>IF(TabClients[[#This Row],[Date de début]]="","",DATE(TabClients[Année1],TabClients[Mois1],TabClients[Date1]))</f>
        <v>42917</v>
      </c>
      <c r="J4" s="12" t="str">
        <f>MID(TabClients[Date de début],5,2)</f>
        <v>01</v>
      </c>
      <c r="K4" s="39">
        <f>IF(TabClients[[#This Row],[Date de début]]="","",MONTH(DATEVALUE(MID(H4,FIND(" ",H4,FIND(" ",H4,1)+1),5)&amp;" 1")))</f>
        <v>7</v>
      </c>
      <c r="L4" s="12" t="str">
        <f>RIGHT(TabClients[Date de début],4)</f>
        <v>2017</v>
      </c>
      <c r="M4" s="12" t="s">
        <v>70</v>
      </c>
      <c r="N4" s="12">
        <f>IF(TabClients[[#This Row],[Date de fin]]="","",DATE(TabClients[Année2],TabClients[Mois2],TabClients[Date2]))</f>
        <v>42919</v>
      </c>
      <c r="O4" s="12" t="str">
        <f>MID(TabClients[Date de fin],5,2)</f>
        <v>03</v>
      </c>
      <c r="P4" s="39">
        <f>IF(TabClients[[#This Row],[Date de fin]]="","",MONTH(DATEVALUE(MID(M4,FIND(" ",M4,FIND(" ",M4,1)+1),5)&amp;" 1")))</f>
        <v>7</v>
      </c>
      <c r="Q4" s="12" t="str">
        <f>RIGHT(TabClients[Date de fin],4)</f>
        <v>2017</v>
      </c>
      <c r="R4" s="48" t="str">
        <f xml:space="preserve">
IF(TabClients[[#This Row],[Logement]]=TabClients[[#Headers],[Studio 1]],50,"")</f>
        <v/>
      </c>
      <c r="S4" s="48" t="str">
        <f xml:space="preserve">
IF(TabClients[[#This Row],[Logement]]=TabClients[[#Headers],[Studio 2]],50,"")</f>
        <v/>
      </c>
      <c r="T4" s="48" t="str">
        <f xml:space="preserve">
IF(TabClients[[#This Row],[Logement]]=TabClients[[#Headers],[Studio 3]],50,"")</f>
        <v/>
      </c>
      <c r="U4" s="48">
        <f xml:space="preserve">
IF(TabClients[[#This Row],[Logement]]=TabClients[[#Headers],[Studio 4]],50,"")</f>
        <v>50</v>
      </c>
      <c r="V4" s="48" t="str">
        <f xml:space="preserve">
IF(TabClients[[#This Row],[Logement]]=TabClients[[#Headers],[Appartement 5 pers]],70,"")</f>
        <v/>
      </c>
      <c r="W4" s="48" t="str">
        <f xml:space="preserve">
IF(TabClients[[#This Row],[Logement]]=TabClients[[#Headers],[Appartement 6 pers]],75,"")</f>
        <v/>
      </c>
      <c r="X4" s="48" t="str">
        <f xml:space="preserve">
IF(TabClients[[#This Row],[Logement]]=TabClients[[#Headers],[Chambre 2 pers]],37,"")</f>
        <v/>
      </c>
      <c r="Y4" s="48" t="str">
        <f xml:space="preserve">
IF(TabClients[[#This Row],[Logement]]=TabClients[[#Headers],[Chambre 3 pers]],47,"")</f>
        <v/>
      </c>
      <c r="Z4" s="48" t="str">
        <f>CONCATENATE(TabClients[[#This Row],[Mois1]]," ",TabClients[[#This Row],[Année1]])</f>
        <v>7 2017</v>
      </c>
    </row>
    <row r="5" spans="1:28" x14ac:dyDescent="0.25">
      <c r="A5" s="1" t="s">
        <v>39</v>
      </c>
      <c r="B5" s="2" t="s">
        <v>78</v>
      </c>
      <c r="C5" s="2" t="s">
        <v>79</v>
      </c>
      <c r="D5" s="47" t="str">
        <f>CONCATENATE(TabClients[Civilité]," ",TabClients[Nom]," ",TabClients[Prénom])</f>
        <v>Mlle ABCD Efgh</v>
      </c>
      <c r="E5" s="47" t="s">
        <v>4</v>
      </c>
      <c r="F5" s="48">
        <f xml:space="preserve">
IF(TabClients[[#This Row],[Logement]]=TabClients[[#Headers],[Studio 1]],(TabClients[[#This Row],[Date de Départ]]-TabClients[[#This Row],[Date Arrivée]])*TabClients[[#This Row],[Studio 1]],
IF(TabClients[[#This Row],[Logement]]=TabClients[[#Headers],[Studio 2]],(TabClients[[#This Row],[Date de Départ]]-TabClients[[#This Row],[Date Arrivée]])*TabClients[[#This Row],[Studio 2]],
IF(TabClients[[#This Row],[Logement]]=TabClients[[#Headers],[Studio 3]],(TabClients[[#This Row],[Date de Départ]]-TabClients[[#This Row],[Date Arrivée]])*TabClients[[#This Row],[Studio 3]],
IF(TabClients[[#This Row],[Logement]]=TabClients[[#Headers],[Studio 4]],(TabClients[[#This Row],[Date de Départ]]-TabClients[[#This Row],[Date Arrivée]])*TabClients[[#This Row],[Studio 4]],
IF(TabClients[[#This Row],[Logement]]=TabClients[[#Headers],[Appartement 5 pers]],(TabClients[[#This Row],[Date de Départ]]-TabClients[[#This Row],[Date Arrivée]])*TabClients[[#This Row],[Appartement 5 pers]],
IF(TabClients[[#This Row],[Logement]]=TabClients[[#Headers],[Appartement 6 pers]],(TabClients[[#This Row],[Date de Départ]]-TabClients[[#This Row],[Date Arrivée]])*TabClients[[#This Row],[Appartement 6 pers]],
IF(TabClients[[#This Row],[Logement]]=TabClients[[#Headers],[Chambre 2 pers]],(TabClients[[#This Row],[Date de Départ]]-TabClients[[#This Row],[Date Arrivée]])*TabClients[[#This Row],[Chambre 2 pers]],
IF(TabClients[[#This Row],[Logement]]=TabClients[[#Headers],[Chambre 3 pers]],(TabClients[[#This Row],[Date de Départ]]-TabClients[[#This Row],[Date Arrivée]])*TabClients[[#This Row],[Chambre 3 pers]],
""))))))))</f>
        <v>150</v>
      </c>
      <c r="G5" s="1" t="s">
        <v>20</v>
      </c>
      <c r="H5" s="12" t="s">
        <v>80</v>
      </c>
      <c r="I5" s="12">
        <f>IF(TabClients[[#This Row],[Date de début]]="","",DATE(TabClients[Année1],TabClients[Mois1],TabClients[Date1]))</f>
        <v>42916</v>
      </c>
      <c r="J5" s="12" t="str">
        <f>MID(TabClients[Date de début],5,2)</f>
        <v>30</v>
      </c>
      <c r="K5" s="39">
        <f>IF(TabClients[[#This Row],[Date de début]]="","",MONTH(DATEVALUE(MID(H5,FIND(" ",H5,FIND(" ",H5,1)+1),5)&amp;" 1")))</f>
        <v>6</v>
      </c>
      <c r="L5" s="12" t="str">
        <f>RIGHT(TabClients[Date de début],4)</f>
        <v>2017</v>
      </c>
      <c r="M5" s="12" t="s">
        <v>70</v>
      </c>
      <c r="N5" s="12">
        <f>IF(TabClients[[#This Row],[Date de fin]]="","",DATE(TabClients[Année2],TabClients[Mois2],TabClients[Date2]))</f>
        <v>42919</v>
      </c>
      <c r="O5" s="12" t="str">
        <f>MID(TabClients[Date de fin],5,2)</f>
        <v>03</v>
      </c>
      <c r="P5" s="39">
        <f>IF(TabClients[[#This Row],[Date de fin]]="","",MONTH(DATEVALUE(MID(M5,FIND(" ",M5,FIND(" ",M5,1)+1),5)&amp;" 1")))</f>
        <v>7</v>
      </c>
      <c r="Q5" s="12" t="str">
        <f>RIGHT(TabClients[Date de fin],4)</f>
        <v>2017</v>
      </c>
      <c r="R5" s="48" t="str">
        <f xml:space="preserve">
IF(TabClients[[#This Row],[Logement]]=TabClients[[#Headers],[Studio 1]],50,"")</f>
        <v/>
      </c>
      <c r="S5" s="48">
        <f xml:space="preserve">
IF(TabClients[[#This Row],[Logement]]=TabClients[[#Headers],[Studio 2]],50,"")</f>
        <v>50</v>
      </c>
      <c r="T5" s="48" t="str">
        <f xml:space="preserve">
IF(TabClients[[#This Row],[Logement]]=TabClients[[#Headers],[Studio 3]],50,"")</f>
        <v/>
      </c>
      <c r="U5" s="48" t="str">
        <f xml:space="preserve">
IF(TabClients[[#This Row],[Logement]]=TabClients[[#Headers],[Studio 4]],50,"")</f>
        <v/>
      </c>
      <c r="V5" s="48" t="str">
        <f xml:space="preserve">
IF(TabClients[[#This Row],[Logement]]=TabClients[[#Headers],[Appartement 5 pers]],70,"")</f>
        <v/>
      </c>
      <c r="W5" s="48" t="str">
        <f xml:space="preserve">
IF(TabClients[[#This Row],[Logement]]=TabClients[[#Headers],[Appartement 6 pers]],75,"")</f>
        <v/>
      </c>
      <c r="X5" s="48" t="str">
        <f xml:space="preserve">
IF(TabClients[[#This Row],[Logement]]=TabClients[[#Headers],[Chambre 2 pers]],37,"")</f>
        <v/>
      </c>
      <c r="Y5" s="48" t="str">
        <f xml:space="preserve">
IF(TabClients[[#This Row],[Logement]]=TabClients[[#Headers],[Chambre 3 pers]],47,"")</f>
        <v/>
      </c>
      <c r="Z5" s="48" t="str">
        <f>CONCATENATE(TabClients[[#This Row],[Mois1]]," ",TabClients[[#This Row],[Année1]])</f>
        <v>6 2017</v>
      </c>
    </row>
    <row r="6" spans="1:28" x14ac:dyDescent="0.25">
      <c r="A6" s="1"/>
      <c r="B6" s="2"/>
      <c r="C6" s="2"/>
      <c r="D6" s="47"/>
      <c r="E6" s="47"/>
      <c r="F6" s="48"/>
      <c r="G6" s="1"/>
      <c r="H6" s="12"/>
      <c r="I6" s="12"/>
      <c r="J6" s="12"/>
      <c r="K6" s="39"/>
      <c r="L6" s="12"/>
      <c r="M6" s="12"/>
      <c r="N6" s="12"/>
      <c r="O6" s="12"/>
      <c r="P6" s="39"/>
      <c r="Q6" s="12"/>
      <c r="R6" s="48"/>
      <c r="S6" s="48"/>
      <c r="T6" s="48"/>
      <c r="U6" s="48"/>
      <c r="V6" s="48"/>
      <c r="W6" s="48"/>
      <c r="X6" s="48"/>
      <c r="Y6" s="48"/>
    </row>
    <row r="7" spans="1:28" x14ac:dyDescent="0.25">
      <c r="A7" s="1"/>
      <c r="B7" s="2"/>
      <c r="C7" s="2"/>
      <c r="D7" s="47"/>
      <c r="E7" s="47"/>
      <c r="F7" s="48"/>
      <c r="G7" s="1"/>
      <c r="H7" s="12"/>
      <c r="I7" s="12"/>
      <c r="J7" s="12"/>
      <c r="K7" s="39"/>
      <c r="L7" s="12"/>
      <c r="M7" s="12"/>
      <c r="N7" s="12"/>
      <c r="O7" s="12"/>
      <c r="P7" s="39"/>
      <c r="Q7" s="12"/>
      <c r="R7" s="48"/>
      <c r="S7" s="48"/>
      <c r="T7" s="48"/>
      <c r="U7" s="48"/>
      <c r="V7" s="48"/>
      <c r="W7" s="48"/>
      <c r="X7" s="48"/>
      <c r="Y7" s="48"/>
    </row>
    <row r="8" spans="1:28" x14ac:dyDescent="0.25">
      <c r="A8" s="1"/>
      <c r="B8" s="2"/>
      <c r="C8" s="2"/>
      <c r="D8" s="47"/>
      <c r="E8" s="47"/>
      <c r="F8" s="48"/>
      <c r="G8" s="1"/>
      <c r="H8" s="12"/>
      <c r="I8" s="12"/>
      <c r="J8" s="12"/>
      <c r="K8" s="39"/>
      <c r="L8" s="12"/>
      <c r="M8" s="12"/>
      <c r="N8" s="12"/>
      <c r="O8" s="12"/>
      <c r="P8" s="39"/>
      <c r="Q8" s="12"/>
      <c r="R8" s="48"/>
      <c r="S8" s="48"/>
      <c r="T8" s="48"/>
      <c r="U8" s="48"/>
      <c r="V8" s="48"/>
      <c r="W8" s="48"/>
      <c r="X8" s="48"/>
      <c r="Y8" s="48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BDD</vt:lpstr>
      <vt:lpstr>Planning</vt:lpstr>
      <vt:lpstr>Clients</vt:lpstr>
      <vt:lpstr>JRS</vt:lpstr>
      <vt:lpstr>JRSJ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Bouba</dc:creator>
  <cp:lastModifiedBy>Bouba</cp:lastModifiedBy>
  <dcterms:created xsi:type="dcterms:W3CDTF">2017-05-31T20:52:55Z</dcterms:created>
  <dcterms:modified xsi:type="dcterms:W3CDTF">2017-06-07T19:12:31Z</dcterms:modified>
</cp:coreProperties>
</file>