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C:\Users\kyahyaou\Desktop\"/>
    </mc:Choice>
  </mc:AlternateContent>
  <bookViews>
    <workbookView xWindow="-210" yWindow="960" windowWidth="19440" windowHeight="8985" tabRatio="836" firstSheet="3" activeTab="14"/>
  </bookViews>
  <sheets>
    <sheet name="Sommaire" sheetId="18" r:id="rId1"/>
    <sheet name="Tab6" sheetId="20" r:id="rId2"/>
    <sheet name="Previsions mouvements " sheetId="44" r:id="rId3"/>
    <sheet name="Tab7" sheetId="21" r:id="rId4"/>
    <sheet name="Tab8" sheetId="22" r:id="rId5"/>
    <sheet name="prev reg X grd secteur" sheetId="33" r:id="rId6"/>
    <sheet name="Tab9" sheetId="23" r:id="rId7"/>
    <sheet name="Tab10" sheetId="24" r:id="rId8"/>
    <sheet name="perps cad 21 régions" sheetId="36" r:id="rId9"/>
    <sheet name="persp sal X grd secteur" sheetId="28" r:id="rId10"/>
    <sheet name="perps cad X grd secteur" sheetId="27" r:id="rId11"/>
    <sheet name="persp sal X taille" sheetId="32" r:id="rId12"/>
    <sheet name="persp cad X taille" sheetId="31" r:id="rId13"/>
    <sheet name="perps sal X dpt" sheetId="30" r:id="rId14"/>
    <sheet name="persp cad X dpt" sheetId="29" r:id="rId15"/>
    <sheet name="Tab32" sheetId="1" r:id="rId16"/>
    <sheet name="Tab33 à 36" sheetId="2" r:id="rId17"/>
    <sheet name="poids rec par région" sheetId="37" r:id="rId18"/>
    <sheet name="Tab37" sheetId="3" r:id="rId19"/>
    <sheet name="Tab38" sheetId="4" r:id="rId20"/>
    <sheet name="Tab39" sheetId="5" r:id="rId21"/>
    <sheet name="Tab40" sheetId="6" r:id="rId22"/>
    <sheet name="Tab41" sheetId="14" r:id="rId23"/>
    <sheet name="volume par niveau exp" sheetId="38" r:id="rId24"/>
    <sheet name="Tab42 à 43" sheetId="8" r:id="rId25"/>
    <sheet name="volume par fonct" sheetId="39" r:id="rId26"/>
    <sheet name="Rec grands secteurs X Région" sheetId="43" r:id="rId27"/>
    <sheet name="Tab44 à 45" sheetId="10" r:id="rId28"/>
    <sheet name="Tab46" sheetId="15" r:id="rId29"/>
    <sheet name="Tab47" sheetId="17" r:id="rId30"/>
    <sheet name="Echantillon_panel" sheetId="45" r:id="rId31"/>
    <sheet name="Lexique" sheetId="25" r:id="rId32"/>
    <sheet name="Nomenclatures" sheetId="26" r:id="rId33"/>
    <sheet name="Mise à jour" sheetId="42" state="hidden" r:id="rId34"/>
    <sheet name="Feuil15" sheetId="41" state="hidden" r:id="rId35"/>
  </sheets>
  <externalReferences>
    <externalReference r:id="rId36"/>
    <externalReference r:id="rId37"/>
  </externalReferences>
  <definedNames>
    <definedName name="_Toc414345159" localSheetId="31">Lexique!$C$12</definedName>
    <definedName name="_Toc414345160" localSheetId="31">Lexique!$C$14</definedName>
    <definedName name="_Toc414345161" localSheetId="31">Lexique!$C$16</definedName>
    <definedName name="_Toc414345162" localSheetId="31">[1]Nomenclatures!$B$4</definedName>
    <definedName name="_Toc414345163" localSheetId="31">[1]Nomenclatures!$B$5</definedName>
    <definedName name="_Toc414345164" localSheetId="31">[1]Nomenclatures!$B$6</definedName>
    <definedName name="_Toc414345165" localSheetId="31">[1]Nomenclatures!$B$7</definedName>
    <definedName name="_Toc414345166" localSheetId="31">[1]Nomenclatures!$B$8</definedName>
    <definedName name="_Toc414345167" localSheetId="31">[1]Nomenclatures!$B$9</definedName>
    <definedName name="_Toc414345168" localSheetId="31">[1]Nomenclatures!$B$10</definedName>
    <definedName name="_Toc414345169" localSheetId="31">[1]Nomenclatures!$B$12</definedName>
    <definedName name="_Toc414345170" localSheetId="31">[1]Nomenclatures!$B$13</definedName>
    <definedName name="_Toc414345171" localSheetId="31">[1]Nomenclatures!$B$14</definedName>
    <definedName name="_Toc414345172" localSheetId="31">[1]Nomenclatures!$B$15</definedName>
    <definedName name="_Toc414345173" localSheetId="31">[1]Nomenclatures!$B$16</definedName>
    <definedName name="_Toc414345174" localSheetId="31">[1]Nomenclatures!$B$17</definedName>
    <definedName name="_Toc414345175" localSheetId="31">[1]Nomenclatures!$B$18</definedName>
    <definedName name="_Toc414345176" localSheetId="31">[1]Nomenclatures!$B$19</definedName>
    <definedName name="_Toc414345177" localSheetId="31">[1]Nomenclatures!$B$20</definedName>
    <definedName name="_Toc414345178" localSheetId="31">[1]Nomenclatures!$B$21</definedName>
    <definedName name="_Toc414345179" localSheetId="31">Lexique!$C$20</definedName>
    <definedName name="_Toc414345180" localSheetId="31">Lexique!$C$21</definedName>
    <definedName name="_Toc414345181" localSheetId="31">Lexique!$C$23</definedName>
    <definedName name="_Toc414345182" localSheetId="31">Lexique!$C$25</definedName>
    <definedName name="_Toc414345183" localSheetId="31">Lexique!$C$27</definedName>
    <definedName name="_Toc414345184" localSheetId="31">Lexique!$C$30</definedName>
    <definedName name="_Toc414345185" localSheetId="31">Lexique!$C$32</definedName>
    <definedName name="_Toc414345186" localSheetId="31">Lexique!$C$34</definedName>
    <definedName name="_Toc414345187" localSheetId="31">Lexique!$C$36</definedName>
    <definedName name="_Toc414345188" localSheetId="31">[1]Nomenclatures!$B$23</definedName>
    <definedName name="_Toc414345189" localSheetId="31">[1]Nomenclatures!$B$24</definedName>
    <definedName name="_Toc414345190" localSheetId="31">[1]Nomenclatures!$B$25</definedName>
    <definedName name="_Toc414345191" localSheetId="31">[1]Nomenclatures!$B$26</definedName>
    <definedName name="_Toc414345192" localSheetId="31">[1]Nomenclatures!$B$27</definedName>
    <definedName name="_Toc414345193" localSheetId="31">[1]Nomenclatures!$B$28</definedName>
    <definedName name="_Toc414345194" localSheetId="31">[1]Nomenclatures!$B$29</definedName>
    <definedName name="_Toc414345195" localSheetId="31">[1]Nomenclatures!$B$30</definedName>
    <definedName name="_Toc414345196" localSheetId="31">[1]Nomenclatures!$B$31</definedName>
    <definedName name="_Toc414345197" localSheetId="31">[1]Nomenclatures!$B$32</definedName>
    <definedName name="_Toc414345198" localSheetId="31">[1]Nomenclatures!$B$33</definedName>
    <definedName name="_Toc414345199" localSheetId="31">[1]Nomenclatures!$B$34</definedName>
    <definedName name="_Toc414345200" localSheetId="31">[1]Nomenclatures!$B$35</definedName>
    <definedName name="_Toc414345201" localSheetId="31">[1]Nomenclatures!$B$36</definedName>
    <definedName name="_Toc414345202" localSheetId="31">[1]Nomenclatures!$B$37</definedName>
    <definedName name="_Toc414345203" localSheetId="31">[1]Nomenclatures!$B$38</definedName>
    <definedName name="_Toc414345204" localSheetId="31">[1]Nomenclatures!$B$39</definedName>
    <definedName name="_Toc414345205" localSheetId="31">[1]Nomenclatures!$B$40</definedName>
    <definedName name="_Toc414345206" localSheetId="31">[1]Nomenclatures!$B$41</definedName>
    <definedName name="_Toc414345207" localSheetId="31">[1]Nomenclatures!$B$42</definedName>
    <definedName name="_Toc414345208" localSheetId="31">[1]Nomenclatures!$B$43</definedName>
    <definedName name="_Toc414345209" localSheetId="31">[1]Nomenclatures!$B$44</definedName>
    <definedName name="_Toc414345210" localSheetId="31">[1]Nomenclatures!$B$45</definedName>
    <definedName name="_Toc414345211" localSheetId="31">[1]Nomenclatures!$B$46</definedName>
    <definedName name="_Toc414345212" localSheetId="31">[1]Nomenclatures!$B$47</definedName>
    <definedName name="_Toc414345213" localSheetId="31">[1]Nomenclatures!$B$48</definedName>
    <definedName name="_Toc414345214" localSheetId="31">[1]Nomenclatures!$B$49</definedName>
    <definedName name="_Toc414345215" localSheetId="31">[1]Nomenclatures!$B$50</definedName>
    <definedName name="_Toc414345216" localSheetId="31">[1]Nomenclatures!$B$51</definedName>
    <definedName name="_Toc414345217" localSheetId="31">[1]Nomenclatures!$B$52</definedName>
    <definedName name="_Toc414345218" localSheetId="31">[1]Nomenclatures!$B$54</definedName>
    <definedName name="_Toc414345219" localSheetId="31">Lexique!$C$38</definedName>
    <definedName name="_Toc414345220" localSheetId="31">Lexique!$C$40</definedName>
    <definedName name="_Toc414345221" localSheetId="31">Lexique!$C$43</definedName>
    <definedName name="_Toc414345222" localSheetId="31">Lexique!$C$44</definedName>
    <definedName name="_Toc414345223" localSheetId="31">Lexique!$C$46</definedName>
    <definedName name="_Toc414345224" localSheetId="31">Lexique!$C$47</definedName>
    <definedName name="_Toc414345225" localSheetId="31">Lexique!$C$49</definedName>
    <definedName name="_Toc414345226" localSheetId="31">Lexique!$C$51</definedName>
    <definedName name="_Toc414345227" localSheetId="31">Lexique!$C$53</definedName>
    <definedName name="_Toc414345228" localSheetId="31">Lexique!$C$54</definedName>
    <definedName name="_Toc414345229" localSheetId="31">Lexique!$C$55</definedName>
    <definedName name="anneen" localSheetId="30">[2]Feuil15!$A$1</definedName>
    <definedName name="anneen" localSheetId="2">[2]Feuil15!$A$1</definedName>
    <definedName name="anneen" localSheetId="26">[2]Feuil15!$A$1</definedName>
    <definedName name="anneen">Feuil15!$A$1</definedName>
    <definedName name="anneen1" localSheetId="30">[2]Feuil15!$A$2</definedName>
    <definedName name="anneen1" localSheetId="2">[2]Feuil15!$A$2</definedName>
    <definedName name="anneen1" localSheetId="26">[2]Feuil15!$A$2</definedName>
    <definedName name="anneen1">Feuil15!$A$2</definedName>
    <definedName name="anneen2" localSheetId="30">[2]Feuil15!$A$3</definedName>
    <definedName name="anneen2" localSheetId="2">[2]Feuil15!$A$3</definedName>
    <definedName name="anneen2" localSheetId="26">[2]Feuil15!$A$3</definedName>
    <definedName name="anneen2">Feuil15!$A$3</definedName>
    <definedName name="_xlnm.Print_Area" localSheetId="1">'Tab6'!$A$2:$E$22</definedName>
    <definedName name="_xlnm.Print_Area" localSheetId="3">'Tab7'!$A$1:$H$23</definedName>
    <definedName name="_xlnm.Print_Area" localSheetId="4">'Tab8'!$A$1:$K$20</definedName>
  </definedNames>
  <calcPr calcId="152511"/>
</workbook>
</file>

<file path=xl/calcChain.xml><?xml version="1.0" encoding="utf-8"?>
<calcChain xmlns="http://schemas.openxmlformats.org/spreadsheetml/2006/main">
  <c r="C20" i="6" l="1"/>
  <c r="C19" i="6"/>
  <c r="C18" i="6"/>
  <c r="C17" i="6"/>
  <c r="C16" i="6"/>
  <c r="C15" i="6"/>
  <c r="C14" i="6"/>
  <c r="C13" i="6"/>
  <c r="C12" i="6"/>
  <c r="C11" i="6"/>
  <c r="C10" i="6"/>
  <c r="C9" i="6"/>
  <c r="C8" i="6"/>
  <c r="B20" i="6"/>
  <c r="B19" i="6"/>
  <c r="B18" i="6"/>
  <c r="B17" i="6"/>
  <c r="B16" i="6"/>
  <c r="B15" i="6"/>
  <c r="B14" i="6"/>
  <c r="B13" i="6"/>
  <c r="B12" i="6"/>
  <c r="B11" i="6"/>
  <c r="B10" i="6"/>
  <c r="B9" i="6"/>
  <c r="B8" i="6"/>
  <c r="A1" i="45" l="1"/>
  <c r="N8" i="45"/>
  <c r="P9" i="45"/>
  <c r="P10" i="45"/>
  <c r="P11" i="45"/>
  <c r="P12" i="45"/>
  <c r="P13" i="45"/>
  <c r="P14" i="45"/>
  <c r="P15" i="45"/>
  <c r="P16" i="45"/>
  <c r="P17" i="45"/>
  <c r="P18" i="45"/>
  <c r="P19" i="45"/>
  <c r="P20" i="45"/>
  <c r="A1" i="44"/>
  <c r="A5" i="44"/>
  <c r="B7" i="44"/>
  <c r="B24" i="44"/>
  <c r="B40" i="44"/>
  <c r="B57" i="44"/>
  <c r="B59" i="44"/>
  <c r="C59" i="44"/>
  <c r="D59" i="44"/>
  <c r="E59" i="44"/>
  <c r="B60" i="44"/>
  <c r="C60" i="44"/>
  <c r="D60" i="44"/>
  <c r="E60" i="44"/>
  <c r="B61" i="44"/>
  <c r="C61" i="44"/>
  <c r="D61" i="44"/>
  <c r="E61" i="44"/>
  <c r="B62" i="44"/>
  <c r="C62" i="44"/>
  <c r="D62" i="44"/>
  <c r="E62" i="44"/>
  <c r="B63" i="44"/>
  <c r="C63" i="44"/>
  <c r="D63" i="44"/>
  <c r="E63" i="44"/>
  <c r="B64" i="44"/>
  <c r="C64" i="44"/>
  <c r="D64" i="44"/>
  <c r="E64" i="44"/>
  <c r="B65" i="44"/>
  <c r="C65" i="44"/>
  <c r="D65" i="44"/>
  <c r="E65" i="44"/>
  <c r="B66" i="44"/>
  <c r="C66" i="44"/>
  <c r="D66" i="44"/>
  <c r="E66" i="44"/>
  <c r="B67" i="44"/>
  <c r="C67" i="44"/>
  <c r="D67" i="44"/>
  <c r="E67" i="44"/>
  <c r="B68" i="44"/>
  <c r="C68" i="44"/>
  <c r="D68" i="44"/>
  <c r="E68" i="44"/>
  <c r="B69" i="44"/>
  <c r="C69" i="44"/>
  <c r="D69" i="44"/>
  <c r="E69" i="44"/>
  <c r="B70" i="44"/>
  <c r="C70" i="44"/>
  <c r="D70" i="44"/>
  <c r="E70" i="44"/>
  <c r="B71" i="44"/>
  <c r="C71" i="44"/>
  <c r="D71" i="44"/>
  <c r="E71" i="44"/>
  <c r="B72" i="44"/>
  <c r="C72" i="44"/>
  <c r="D72" i="44"/>
  <c r="E72" i="44"/>
  <c r="B73" i="44"/>
  <c r="C73" i="44"/>
  <c r="D73" i="44"/>
  <c r="E73" i="44"/>
  <c r="B74" i="44"/>
  <c r="C74" i="44"/>
  <c r="D74" i="44"/>
  <c r="E74" i="44"/>
  <c r="B75" i="44"/>
  <c r="C75" i="44"/>
  <c r="D75" i="44"/>
  <c r="E75" i="44"/>
  <c r="B76" i="44"/>
  <c r="C76" i="44"/>
  <c r="D76" i="44"/>
  <c r="E76" i="44"/>
  <c r="B77" i="44"/>
  <c r="C77" i="44"/>
  <c r="D77" i="44"/>
  <c r="E77" i="44"/>
  <c r="B78" i="44"/>
  <c r="C78" i="44"/>
  <c r="D78" i="44"/>
  <c r="E78" i="44"/>
  <c r="B79" i="44"/>
  <c r="C79" i="44"/>
  <c r="D79" i="44"/>
  <c r="E79" i="44"/>
  <c r="B83" i="44"/>
  <c r="C83" i="44"/>
  <c r="D83" i="44"/>
  <c r="E83" i="44"/>
  <c r="B84" i="44"/>
  <c r="C84" i="44"/>
  <c r="D84" i="44"/>
  <c r="E84" i="44"/>
  <c r="B85" i="44"/>
  <c r="C85" i="44"/>
  <c r="D85" i="44"/>
  <c r="E85" i="44"/>
  <c r="B86" i="44"/>
  <c r="C86" i="44"/>
  <c r="D86" i="44"/>
  <c r="E86" i="44"/>
  <c r="B87" i="44"/>
  <c r="C87" i="44"/>
  <c r="D87" i="44"/>
  <c r="E87" i="44"/>
  <c r="B88" i="44"/>
  <c r="C88" i="44"/>
  <c r="D88" i="44"/>
  <c r="E88" i="44"/>
  <c r="B89" i="44"/>
  <c r="C89" i="44"/>
  <c r="D89" i="44"/>
  <c r="E89" i="44"/>
  <c r="B90" i="44"/>
  <c r="C90" i="44"/>
  <c r="D90" i="44"/>
  <c r="E90" i="44"/>
  <c r="B91" i="44"/>
  <c r="C91" i="44"/>
  <c r="D91" i="44"/>
  <c r="E91" i="44"/>
  <c r="B92" i="44"/>
  <c r="C92" i="44"/>
  <c r="D92" i="44"/>
  <c r="E92" i="44"/>
  <c r="B93" i="44"/>
  <c r="C93" i="44"/>
  <c r="D93" i="44"/>
  <c r="E93" i="44"/>
  <c r="B94" i="44"/>
  <c r="C94" i="44"/>
  <c r="D94" i="44"/>
  <c r="E94" i="44"/>
  <c r="A4" i="30" l="1"/>
  <c r="A27" i="43" l="1"/>
  <c r="A24" i="43"/>
  <c r="A8" i="43"/>
  <c r="A5" i="43"/>
  <c r="A1" i="43"/>
  <c r="C45" i="39" l="1"/>
  <c r="D45" i="39"/>
  <c r="F45" i="39"/>
  <c r="G45" i="39"/>
  <c r="H45" i="39"/>
  <c r="I45" i="39"/>
  <c r="C46" i="39"/>
  <c r="D46" i="39"/>
  <c r="E46" i="39"/>
  <c r="F46" i="39"/>
  <c r="G46" i="39"/>
  <c r="H46" i="39"/>
  <c r="I46" i="39"/>
  <c r="J46" i="39"/>
  <c r="C47" i="39"/>
  <c r="D47" i="39"/>
  <c r="E47" i="39"/>
  <c r="F47" i="39"/>
  <c r="G47" i="39"/>
  <c r="H47" i="39"/>
  <c r="I47" i="39"/>
  <c r="J47" i="39"/>
  <c r="C48" i="39"/>
  <c r="D48" i="39"/>
  <c r="E48" i="39"/>
  <c r="F48" i="39"/>
  <c r="G48" i="39"/>
  <c r="H48" i="39"/>
  <c r="I48" i="39"/>
  <c r="J48" i="39"/>
  <c r="C49" i="39"/>
  <c r="D49" i="39"/>
  <c r="E49" i="39"/>
  <c r="F49" i="39"/>
  <c r="G49" i="39"/>
  <c r="H49" i="39"/>
  <c r="I49" i="39"/>
  <c r="J49" i="39"/>
  <c r="C50" i="39"/>
  <c r="D50" i="39"/>
  <c r="E50" i="39"/>
  <c r="F50" i="39"/>
  <c r="G50" i="39"/>
  <c r="H50" i="39"/>
  <c r="I50" i="39"/>
  <c r="J50" i="39"/>
  <c r="C51" i="39"/>
  <c r="D51" i="39"/>
  <c r="F51" i="39"/>
  <c r="G51" i="39"/>
  <c r="H51" i="39"/>
  <c r="I51" i="39"/>
  <c r="C52" i="39"/>
  <c r="D52" i="39"/>
  <c r="E52" i="39"/>
  <c r="F52" i="39"/>
  <c r="G52" i="39"/>
  <c r="H52" i="39"/>
  <c r="I52" i="39"/>
  <c r="J52" i="39"/>
  <c r="C53" i="39"/>
  <c r="D53" i="39"/>
  <c r="E53" i="39"/>
  <c r="F53" i="39"/>
  <c r="G53" i="39"/>
  <c r="H53" i="39"/>
  <c r="I53" i="39"/>
  <c r="J53" i="39"/>
  <c r="C54" i="39"/>
  <c r="D54" i="39"/>
  <c r="E54" i="39"/>
  <c r="F54" i="39"/>
  <c r="G54" i="39"/>
  <c r="H54" i="39"/>
  <c r="I54" i="39"/>
  <c r="J54" i="39"/>
  <c r="C55" i="39"/>
  <c r="D55" i="39"/>
  <c r="E55" i="39"/>
  <c r="F55" i="39"/>
  <c r="G55" i="39"/>
  <c r="H55" i="39"/>
  <c r="I55" i="39"/>
  <c r="J55" i="39"/>
  <c r="C56" i="39"/>
  <c r="D56" i="39"/>
  <c r="E56" i="39"/>
  <c r="F56" i="39"/>
  <c r="G56" i="39"/>
  <c r="H56" i="39"/>
  <c r="I56" i="39"/>
  <c r="J56" i="39"/>
  <c r="B46" i="39"/>
  <c r="B47" i="39"/>
  <c r="B48" i="39"/>
  <c r="B49" i="39"/>
  <c r="B50" i="39"/>
  <c r="B52" i="39"/>
  <c r="B53" i="39"/>
  <c r="B54" i="39"/>
  <c r="B55" i="39"/>
  <c r="B56" i="39"/>
  <c r="B45" i="39"/>
  <c r="J57" i="39" l="1"/>
  <c r="F57" i="39"/>
  <c r="I57" i="39"/>
  <c r="E57" i="39"/>
  <c r="H57" i="39"/>
  <c r="D57" i="39"/>
  <c r="G57" i="39"/>
  <c r="C57" i="39"/>
  <c r="B57" i="39"/>
  <c r="C9" i="15"/>
  <c r="C10" i="15"/>
  <c r="C11" i="15"/>
  <c r="C12" i="15"/>
  <c r="C13" i="15"/>
  <c r="C14" i="15"/>
  <c r="C15" i="15"/>
  <c r="C16" i="15"/>
  <c r="C17" i="15"/>
  <c r="C18" i="15"/>
  <c r="C19" i="15"/>
  <c r="C8" i="15"/>
  <c r="D9" i="5" l="1"/>
  <c r="D10" i="5"/>
  <c r="D11" i="5"/>
  <c r="D12" i="5"/>
  <c r="D13" i="5"/>
  <c r="D14" i="5"/>
  <c r="D15" i="5"/>
  <c r="D16" i="5"/>
  <c r="D17" i="5"/>
  <c r="D18" i="5"/>
  <c r="D19" i="5"/>
  <c r="D20" i="5"/>
  <c r="D8" i="5"/>
  <c r="A24" i="15"/>
  <c r="A86" i="2" l="1"/>
  <c r="A23" i="22" l="1"/>
  <c r="A22" i="20"/>
  <c r="A22" i="17" l="1"/>
  <c r="P20" i="17"/>
  <c r="P19" i="17"/>
  <c r="P18" i="17"/>
  <c r="P17" i="17"/>
  <c r="P16" i="17"/>
  <c r="P15" i="17"/>
  <c r="P14" i="17"/>
  <c r="P13" i="17"/>
  <c r="P12" i="17"/>
  <c r="P11" i="17"/>
  <c r="P10" i="17"/>
  <c r="P9" i="17"/>
  <c r="A23" i="17" s="1"/>
  <c r="P8" i="17"/>
  <c r="D7" i="17"/>
  <c r="C7" i="17"/>
  <c r="B7" i="17"/>
  <c r="A1" i="17"/>
  <c r="A23" i="15"/>
  <c r="C20" i="15"/>
  <c r="C7" i="15"/>
  <c r="B7" i="15"/>
  <c r="A1" i="15"/>
  <c r="A44" i="10"/>
  <c r="A43" i="10"/>
  <c r="A26" i="10"/>
  <c r="A23" i="10"/>
  <c r="A22" i="10"/>
  <c r="A5" i="10"/>
  <c r="A1" i="10"/>
  <c r="A26" i="39"/>
  <c r="A5" i="39"/>
  <c r="A1" i="39"/>
  <c r="A44" i="8"/>
  <c r="A43" i="8"/>
  <c r="A26" i="8"/>
  <c r="C59" i="18" s="1"/>
  <c r="A23" i="8"/>
  <c r="A22" i="8"/>
  <c r="A5" i="8"/>
  <c r="C57" i="18" s="1"/>
  <c r="A1" i="8"/>
  <c r="A26" i="38"/>
  <c r="A5" i="38"/>
  <c r="A1" i="38"/>
  <c r="A22" i="14"/>
  <c r="C7" i="14"/>
  <c r="B7" i="14"/>
  <c r="A1" i="14"/>
  <c r="A22" i="6"/>
  <c r="A23" i="6"/>
  <c r="C7" i="6"/>
  <c r="B7" i="6"/>
  <c r="A1" i="6"/>
  <c r="A22" i="5"/>
  <c r="Q20" i="5"/>
  <c r="Q19" i="5"/>
  <c r="Q18" i="5"/>
  <c r="Q17" i="5"/>
  <c r="Q16" i="5"/>
  <c r="Q15" i="5"/>
  <c r="Q14" i="5"/>
  <c r="Q13" i="5"/>
  <c r="Q12" i="5"/>
  <c r="Q11" i="5"/>
  <c r="A23" i="5" s="1"/>
  <c r="Q10" i="5"/>
  <c r="Q9" i="5"/>
  <c r="Q8" i="5"/>
  <c r="D7" i="5"/>
  <c r="C7" i="5"/>
  <c r="B7" i="5"/>
  <c r="A1" i="5"/>
  <c r="A22" i="4"/>
  <c r="C20" i="4"/>
  <c r="B20" i="4"/>
  <c r="C19" i="4"/>
  <c r="B19" i="4"/>
  <c r="C18" i="4"/>
  <c r="B18" i="4"/>
  <c r="C17" i="4"/>
  <c r="B17" i="4"/>
  <c r="C16" i="4"/>
  <c r="B16" i="4"/>
  <c r="C15" i="4"/>
  <c r="A23" i="4" s="1"/>
  <c r="B15" i="4"/>
  <c r="C14" i="4"/>
  <c r="B14" i="4"/>
  <c r="C13" i="4"/>
  <c r="B13" i="4"/>
  <c r="C12" i="4"/>
  <c r="B12" i="4"/>
  <c r="C11" i="4"/>
  <c r="B11" i="4"/>
  <c r="C10" i="4"/>
  <c r="B10" i="4"/>
  <c r="C9" i="4"/>
  <c r="B9" i="4"/>
  <c r="C8" i="4"/>
  <c r="B8" i="4"/>
  <c r="C7" i="4"/>
  <c r="B7" i="4"/>
  <c r="A1" i="4"/>
  <c r="A24" i="3"/>
  <c r="A23" i="3"/>
  <c r="A22" i="3"/>
  <c r="C20" i="3"/>
  <c r="B20" i="3"/>
  <c r="C19" i="3"/>
  <c r="B19" i="3"/>
  <c r="C18" i="3"/>
  <c r="B18" i="3"/>
  <c r="C17" i="3"/>
  <c r="B17" i="3"/>
  <c r="C16" i="3"/>
  <c r="B16" i="3"/>
  <c r="C15" i="3"/>
  <c r="B15" i="3"/>
  <c r="C14" i="3"/>
  <c r="B14" i="3"/>
  <c r="C13" i="3"/>
  <c r="B13" i="3"/>
  <c r="C12" i="3"/>
  <c r="B12" i="3"/>
  <c r="C11" i="3"/>
  <c r="B11" i="3"/>
  <c r="C10" i="3"/>
  <c r="B10" i="3"/>
  <c r="C9" i="3"/>
  <c r="B9" i="3"/>
  <c r="C8" i="3"/>
  <c r="B8" i="3"/>
  <c r="C7" i="3"/>
  <c r="B7" i="3"/>
  <c r="A1" i="3"/>
  <c r="B45" i="37"/>
  <c r="B44" i="37"/>
  <c r="B43" i="37"/>
  <c r="B41" i="37"/>
  <c r="B40" i="37"/>
  <c r="B37" i="37"/>
  <c r="B36" i="37"/>
  <c r="B33" i="37"/>
  <c r="B32" i="37"/>
  <c r="B29" i="37"/>
  <c r="B27" i="37"/>
  <c r="B25" i="37"/>
  <c r="B24" i="37"/>
  <c r="B21" i="37"/>
  <c r="B20" i="37"/>
  <c r="B17" i="37"/>
  <c r="B16" i="37"/>
  <c r="B15" i="37"/>
  <c r="B12" i="37"/>
  <c r="B11" i="37"/>
  <c r="B10" i="37"/>
  <c r="G8" i="37"/>
  <c r="B8" i="37"/>
  <c r="A5" i="37"/>
  <c r="A1" i="37"/>
  <c r="A85" i="2"/>
  <c r="C83" i="2"/>
  <c r="C20" i="14" s="1"/>
  <c r="B83" i="2"/>
  <c r="B20" i="14" s="1"/>
  <c r="C82" i="2"/>
  <c r="E19" i="1" s="1"/>
  <c r="B82" i="2"/>
  <c r="B19" i="14" s="1"/>
  <c r="C81" i="2"/>
  <c r="E18" i="1" s="1"/>
  <c r="B81" i="2"/>
  <c r="B18" i="14" s="1"/>
  <c r="C80" i="2"/>
  <c r="E17" i="1" s="1"/>
  <c r="B80" i="2"/>
  <c r="B17" i="14" s="1"/>
  <c r="C79" i="2"/>
  <c r="C16" i="14" s="1"/>
  <c r="B79" i="2"/>
  <c r="B16" i="14" s="1"/>
  <c r="C78" i="2"/>
  <c r="E15" i="1" s="1"/>
  <c r="B78" i="2"/>
  <c r="B15" i="14" s="1"/>
  <c r="C77" i="2"/>
  <c r="E14" i="1" s="1"/>
  <c r="B77" i="2"/>
  <c r="B14" i="14" s="1"/>
  <c r="C76" i="2"/>
  <c r="E13" i="1" s="1"/>
  <c r="B76" i="2"/>
  <c r="B13" i="14" s="1"/>
  <c r="C75" i="2"/>
  <c r="C12" i="14" s="1"/>
  <c r="B75" i="2"/>
  <c r="B12" i="14" s="1"/>
  <c r="C74" i="2"/>
  <c r="E11" i="1" s="1"/>
  <c r="B74" i="2"/>
  <c r="B11" i="14" s="1"/>
  <c r="C73" i="2"/>
  <c r="E10" i="1" s="1"/>
  <c r="B73" i="2"/>
  <c r="B10" i="14" s="1"/>
  <c r="C72" i="2"/>
  <c r="E9" i="1" s="1"/>
  <c r="B72" i="2"/>
  <c r="B9" i="14" s="1"/>
  <c r="C71" i="2"/>
  <c r="C8" i="14" s="1"/>
  <c r="B71" i="2"/>
  <c r="B8" i="14" s="1"/>
  <c r="D70" i="2"/>
  <c r="C70" i="2"/>
  <c r="B70" i="2"/>
  <c r="A67" i="2"/>
  <c r="A64" i="2"/>
  <c r="S63" i="2"/>
  <c r="S62" i="2"/>
  <c r="S61" i="2"/>
  <c r="S60" i="2"/>
  <c r="S59" i="2"/>
  <c r="A65" i="2" s="1"/>
  <c r="S58" i="2"/>
  <c r="S57" i="2"/>
  <c r="S56" i="2"/>
  <c r="S55" i="2"/>
  <c r="S54" i="2"/>
  <c r="S53" i="2"/>
  <c r="S52" i="2"/>
  <c r="S51" i="2"/>
  <c r="S50" i="2"/>
  <c r="D49" i="2"/>
  <c r="C49" i="2"/>
  <c r="B49" i="2"/>
  <c r="A47" i="2"/>
  <c r="C40" i="18" s="1"/>
  <c r="A43" i="2"/>
  <c r="S41" i="2"/>
  <c r="S40" i="2"/>
  <c r="S39" i="2"/>
  <c r="S38" i="2"/>
  <c r="S37" i="2"/>
  <c r="S36" i="2"/>
  <c r="S35" i="2"/>
  <c r="S34" i="2"/>
  <c r="S33" i="2"/>
  <c r="S32" i="2"/>
  <c r="A44" i="2" s="1"/>
  <c r="S31" i="2"/>
  <c r="S30" i="2"/>
  <c r="S29" i="2"/>
  <c r="D28" i="2"/>
  <c r="C28" i="2"/>
  <c r="B28" i="2"/>
  <c r="A26" i="2"/>
  <c r="A22" i="2"/>
  <c r="S20" i="2"/>
  <c r="S19" i="2"/>
  <c r="S18" i="2"/>
  <c r="A24" i="2" s="1"/>
  <c r="S17" i="2"/>
  <c r="S16" i="2"/>
  <c r="S15" i="2"/>
  <c r="S14" i="2"/>
  <c r="S13" i="2"/>
  <c r="S12" i="2"/>
  <c r="S11" i="2"/>
  <c r="S10" i="2"/>
  <c r="S9" i="2"/>
  <c r="S8" i="2"/>
  <c r="D7" i="2"/>
  <c r="C7" i="2"/>
  <c r="B7" i="2"/>
  <c r="A5" i="2"/>
  <c r="C36" i="18" s="1"/>
  <c r="A1" i="2"/>
  <c r="A22" i="1"/>
  <c r="D20" i="1"/>
  <c r="C20" i="1"/>
  <c r="B20" i="1"/>
  <c r="D19" i="1"/>
  <c r="C19" i="1"/>
  <c r="B19" i="1"/>
  <c r="D18" i="1"/>
  <c r="C18" i="1"/>
  <c r="B18" i="1"/>
  <c r="D17" i="1"/>
  <c r="C17" i="1"/>
  <c r="B17" i="1"/>
  <c r="D16" i="1"/>
  <c r="C16" i="1"/>
  <c r="B16" i="1"/>
  <c r="D15" i="1"/>
  <c r="C15" i="1"/>
  <c r="B15" i="1"/>
  <c r="D14" i="1"/>
  <c r="C14" i="1"/>
  <c r="B14" i="1"/>
  <c r="D13" i="1"/>
  <c r="C13" i="1"/>
  <c r="B13" i="1"/>
  <c r="D12" i="1"/>
  <c r="C12" i="1"/>
  <c r="B12" i="1"/>
  <c r="D11" i="1"/>
  <c r="C11" i="1"/>
  <c r="B11" i="1"/>
  <c r="D10" i="1"/>
  <c r="C10" i="1"/>
  <c r="B10" i="1"/>
  <c r="D9" i="1"/>
  <c r="C9" i="1"/>
  <c r="B9" i="1"/>
  <c r="D8" i="1"/>
  <c r="C8" i="1"/>
  <c r="B8" i="1"/>
  <c r="A5" i="1"/>
  <c r="C34" i="18" s="1"/>
  <c r="A1" i="1"/>
  <c r="A4" i="29"/>
  <c r="A1" i="29"/>
  <c r="A1" i="30"/>
  <c r="A4" i="31"/>
  <c r="A1" i="31"/>
  <c r="A4" i="32"/>
  <c r="A1" i="32"/>
  <c r="A4" i="27"/>
  <c r="A1" i="27"/>
  <c r="A4" i="28"/>
  <c r="A1" i="28"/>
  <c r="A4" i="36"/>
  <c r="A1" i="36"/>
  <c r="A23" i="24"/>
  <c r="A22" i="24"/>
  <c r="A6" i="24"/>
  <c r="A5" i="24"/>
  <c r="C26" i="18" s="1"/>
  <c r="A1" i="24"/>
  <c r="A23" i="23"/>
  <c r="A22" i="23"/>
  <c r="A6" i="23"/>
  <c r="A4" i="23"/>
  <c r="A1" i="23"/>
  <c r="A8" i="33"/>
  <c r="A5" i="33"/>
  <c r="A1" i="33"/>
  <c r="A22" i="22"/>
  <c r="A5" i="22"/>
  <c r="C19" i="18" s="1"/>
  <c r="A1" i="22"/>
  <c r="A23" i="21"/>
  <c r="A22" i="21"/>
  <c r="A5" i="21"/>
  <c r="C17" i="18" s="1"/>
  <c r="A1" i="21"/>
  <c r="A21" i="20"/>
  <c r="B6" i="20"/>
  <c r="A5" i="20"/>
  <c r="C15" i="18" s="1"/>
  <c r="A1" i="20"/>
  <c r="C74" i="18"/>
  <c r="C72" i="18"/>
  <c r="C67" i="18"/>
  <c r="C65" i="18"/>
  <c r="C52" i="18"/>
  <c r="C50" i="18"/>
  <c r="C48" i="18"/>
  <c r="C46" i="18"/>
  <c r="C44" i="18"/>
  <c r="C42" i="18"/>
  <c r="C38" i="18"/>
  <c r="C30" i="18"/>
  <c r="C24" i="18"/>
  <c r="C10" i="18"/>
  <c r="B35" i="37" l="1"/>
  <c r="B31" i="37"/>
  <c r="C33" i="37" s="1"/>
  <c r="B19" i="37"/>
  <c r="C21" i="37" s="1"/>
  <c r="B23" i="37"/>
  <c r="C25" i="37" s="1"/>
  <c r="C36" i="37"/>
  <c r="B14" i="37"/>
  <c r="C17" i="37" s="1"/>
  <c r="C37" i="37"/>
  <c r="B9" i="37"/>
  <c r="C11" i="37" s="1"/>
  <c r="B39" i="37"/>
  <c r="C40" i="37" s="1"/>
  <c r="A24" i="1"/>
  <c r="C18" i="14"/>
  <c r="D18" i="14" s="1"/>
  <c r="C10" i="14"/>
  <c r="D10" i="14" s="1"/>
  <c r="C14" i="14"/>
  <c r="A23" i="14" s="1"/>
  <c r="D8" i="14"/>
  <c r="D12" i="14"/>
  <c r="D16" i="14"/>
  <c r="D20" i="14"/>
  <c r="C11" i="14"/>
  <c r="D11" i="14" s="1"/>
  <c r="C15" i="14"/>
  <c r="D15" i="14" s="1"/>
  <c r="C19" i="14"/>
  <c r="D19" i="14" s="1"/>
  <c r="C9" i="14"/>
  <c r="D9" i="14" s="1"/>
  <c r="C13" i="14"/>
  <c r="D13" i="14" s="1"/>
  <c r="C17" i="14"/>
  <c r="D17" i="14" s="1"/>
  <c r="E8" i="1"/>
  <c r="E12" i="1"/>
  <c r="E16" i="1"/>
  <c r="E20" i="1"/>
  <c r="C32" i="37" l="1"/>
  <c r="C20" i="37"/>
  <c r="C24" i="37"/>
  <c r="C10" i="37"/>
  <c r="B46" i="37"/>
  <c r="C12" i="37"/>
  <c r="C41" i="37"/>
  <c r="C16" i="37"/>
  <c r="C15" i="37"/>
  <c r="D14" i="14"/>
</calcChain>
</file>

<file path=xl/sharedStrings.xml><?xml version="1.0" encoding="utf-8"?>
<sst xmlns="http://schemas.openxmlformats.org/spreadsheetml/2006/main" count="1358" uniqueCount="299">
  <si>
    <t>Promotions internes au statut de cadre</t>
  </si>
  <si>
    <t>Total</t>
  </si>
  <si>
    <t>Direction</t>
  </si>
  <si>
    <t>Finance</t>
  </si>
  <si>
    <t>Administration</t>
  </si>
  <si>
    <t>Production industrielle, chantier</t>
  </si>
  <si>
    <t>Exploitation tertiaire</t>
  </si>
  <si>
    <t>Commercial</t>
  </si>
  <si>
    <t>Informatique</t>
  </si>
  <si>
    <t xml:space="preserve">Total </t>
  </si>
  <si>
    <t>Ensemble</t>
  </si>
  <si>
    <t>Recrutements (en CDI et CDD d'un an et plus)</t>
  </si>
  <si>
    <t>Solde de nouveaux postes cadres*</t>
  </si>
  <si>
    <t>Sorties (démission, licenciement, départ à la retraite…)</t>
  </si>
  <si>
    <t>* Solde = recrutements + promotions - sorties</t>
  </si>
  <si>
    <t>Cadres débutants de moins d'1 an d'exp.</t>
  </si>
  <si>
    <t>Cadres de 1 à 5 ans d'exp.</t>
  </si>
  <si>
    <t>Cadres de 6 à 10 ans d'exp.</t>
  </si>
  <si>
    <t>Cadres de 11 à 15 ans d'exp.</t>
  </si>
  <si>
    <t>Cadres de 16 à 20 ans d'exp.</t>
  </si>
  <si>
    <t>Cadres de plus de 20 ans d'exp.</t>
  </si>
  <si>
    <t>Services techniques</t>
  </si>
  <si>
    <t>Pour connaître le détail des fonctions, se référer au lexique</t>
  </si>
  <si>
    <t>Ile-de-France</t>
  </si>
  <si>
    <t>Ɛ &lt; 0,5%</t>
  </si>
  <si>
    <t>–LES MOUVEMENTS DE CADRES–</t>
  </si>
  <si>
    <t>Évolution du taux de mobilité
(en points)</t>
  </si>
  <si>
    <t>Études-R &amp; D</t>
  </si>
  <si>
    <t>Tableau 37 : Ratio recrutements / sorties selon les régions</t>
  </si>
  <si>
    <t>Tableau 39 : Départs à la retraite de cadres en poste par région</t>
  </si>
  <si>
    <t>Tableau 40 :  Poids des départs à la retraite de cadres en poste dans les sorties par région</t>
  </si>
  <si>
    <t>Tableau 41 : Évolution du taux de mobilité interentreprises par région</t>
  </si>
  <si>
    <t>Tableau 46 : Effectifs salariés, cadres et taux d'encadrement par région</t>
  </si>
  <si>
    <t>Tableau 47  : Évolution des effectifs cadres par région</t>
  </si>
  <si>
    <t xml:space="preserve">-       LES EFFECTIFS SALARIÉS ET CADRES </t>
  </si>
  <si>
    <t>REVENIR AU SOMMAIRE</t>
  </si>
  <si>
    <t xml:space="preserve"> Haute</t>
  </si>
  <si>
    <t>Basse</t>
  </si>
  <si>
    <t xml:space="preserve">
Fourchette haute</t>
  </si>
  <si>
    <t xml:space="preserve">
Fourchette basse</t>
  </si>
  <si>
    <t>Évolution fourchette</t>
  </si>
  <si>
    <t xml:space="preserve">Ensemble </t>
  </si>
  <si>
    <t>Stabilité de l'effectif salarié</t>
  </si>
  <si>
    <t>Réduction de l'effectif salarié</t>
  </si>
  <si>
    <t>Croissance de l'effectif salarié</t>
  </si>
  <si>
    <t>Stabilité de l'effectif cadre</t>
  </si>
  <si>
    <t>Réduction de l'effectif cadre</t>
  </si>
  <si>
    <t>Croissance de l'effectif cadre</t>
  </si>
  <si>
    <t xml:space="preserve">– LES PRÉVISIONS DE RECRUTEMENTS </t>
  </si>
  <si>
    <t xml:space="preserve">– LES PERSPECTIVES D'ÉVOLUTION  DES EFFECTIFS </t>
  </si>
  <si>
    <t>- LES PRÉVISIONS DE RECRUTEMENTS</t>
  </si>
  <si>
    <t xml:space="preserve">- LES PERSPECTIVES D'ÉVOLUTION  DES EFFECTIFS </t>
  </si>
  <si>
    <t>- LES MOUVEMENTS DE CADRES–</t>
  </si>
  <si>
    <t xml:space="preserve">- LES RECRUTEMENTS DE CADRES PAR NIVEAU D’EXPERIENCE </t>
  </si>
  <si>
    <t xml:space="preserve">- LES EFFECTIFS SALARIÉS ET CADRES </t>
  </si>
  <si>
    <r>
      <t xml:space="preserve">- </t>
    </r>
    <r>
      <rPr>
        <b/>
        <sz val="11"/>
        <rFont val="Arial"/>
        <family val="2"/>
      </rPr>
      <t xml:space="preserve">LES EFFECTIFS SALARIÉS ET CADRES </t>
    </r>
  </si>
  <si>
    <r>
      <t xml:space="preserve">- </t>
    </r>
    <r>
      <rPr>
        <b/>
        <sz val="11"/>
        <rFont val="Arial"/>
        <family val="2"/>
      </rPr>
      <t>LES RECRUTEMENTS DE CADRES PAR FONCTION</t>
    </r>
  </si>
  <si>
    <t>CHOIX RÉGION</t>
  </si>
  <si>
    <r>
      <t>Cadre</t>
    </r>
    <r>
      <rPr>
        <sz val="11"/>
        <color indexed="8"/>
        <rFont val="Arial"/>
        <family val="2"/>
      </rPr>
      <t> : cadre cotisant à l’Agirc au titre des articles 4 et 4 bis.</t>
    </r>
  </si>
  <si>
    <r>
      <t>Création</t>
    </r>
    <r>
      <rPr>
        <sz val="11"/>
        <rFont val="Arial"/>
        <family val="2"/>
      </rPr>
      <t> : la création d’emploi cadre est mesurée par le solde net calculé de la manière suivante : recrutements + promotions internes au statut de cadre – sorties.</t>
    </r>
  </si>
  <si>
    <r>
      <t xml:space="preserve">Entreprise : </t>
    </r>
    <r>
      <rPr>
        <sz val="11"/>
        <rFont val="Arial"/>
        <family val="2"/>
      </rPr>
      <t>une entreprise peut être composée d’un seul ou plusieurs établissements.</t>
    </r>
  </si>
  <si>
    <r>
      <t xml:space="preserve">L'établissement, unité de production, constitue le niveau le mieux adapté à une approche géographique de l'économie </t>
    </r>
    <r>
      <rPr>
        <i/>
        <sz val="11"/>
        <rFont val="Arial"/>
        <family val="2"/>
      </rPr>
      <t>(définition Insee)</t>
    </r>
  </si>
  <si>
    <r>
      <t xml:space="preserve">Postes pourvus : </t>
    </r>
    <r>
      <rPr>
        <sz val="11"/>
        <rFont val="Arial"/>
        <family val="2"/>
      </rPr>
      <t>recrutements de cadres + promotions internes au statut de cadre.</t>
    </r>
  </si>
  <si>
    <t xml:space="preserve">Cet indicateur permet aussi un éclairage supplémentaire sur l’état du marché : dans une conjoncture favorable, les entreprises ont tendance à augmenter la part des recrutements dans le pourvoi de leurs postes cadres. </t>
  </si>
  <si>
    <r>
      <t>Promotion interne au statut de cadre</t>
    </r>
    <r>
      <rPr>
        <sz val="11"/>
        <rFont val="Arial"/>
        <family val="2"/>
      </rPr>
      <t> : passage d’un salarié non cadre au statut de cadre défini par l’Agirc (articles 4 et 4bis).</t>
    </r>
  </si>
  <si>
    <r>
      <t>Recrutement</t>
    </r>
    <r>
      <rPr>
        <sz val="11"/>
        <rFont val="Arial"/>
        <family val="2"/>
      </rPr>
      <t> : recrutement d’un cadre, d’un salarié non cadre ou d’un jeune diplômé sur un poste cadre en CDI et CDD d’un an et plus.</t>
    </r>
  </si>
  <si>
    <r>
      <t>Retraite</t>
    </r>
    <r>
      <rPr>
        <sz val="11"/>
        <rFont val="Arial"/>
        <family val="2"/>
      </rPr>
      <t> : départ à la retraite d’un cadre en poste ; la pré-retraite progressive n’est pas comptabilisée.</t>
    </r>
  </si>
  <si>
    <r>
      <t>Salarié</t>
    </r>
    <r>
      <rPr>
        <sz val="11"/>
        <rFont val="Arial"/>
        <family val="2"/>
      </rPr>
      <t> : salarié cotisant à Pôle emploi (ex-Unedic).</t>
    </r>
  </si>
  <si>
    <r>
      <t>Secteur privé</t>
    </r>
    <r>
      <rPr>
        <sz val="11"/>
        <rFont val="Arial"/>
        <family val="2"/>
      </rPr>
      <t> : ensemble des entreprises cotisant à Pôle emploi (ex-Unedic).</t>
    </r>
  </si>
  <si>
    <r>
      <t>Sortie</t>
    </r>
    <r>
      <rPr>
        <sz val="11"/>
        <rFont val="Arial"/>
        <family val="2"/>
      </rPr>
      <t> : sortie définitive d’un cadre d’une entreprise par démission, licenciement, départ à la retraite…</t>
    </r>
  </si>
  <si>
    <r>
      <t xml:space="preserve">Taux de mobilité interentreprises : </t>
    </r>
    <r>
      <rPr>
        <sz val="11"/>
        <rFont val="Arial"/>
        <family val="2"/>
      </rPr>
      <t>moyenne des</t>
    </r>
    <r>
      <rPr>
        <b/>
        <sz val="11"/>
        <rFont val="Arial"/>
        <family val="2"/>
      </rPr>
      <t xml:space="preserve"> </t>
    </r>
    <r>
      <rPr>
        <sz val="11"/>
        <rFont val="Arial"/>
        <family val="2"/>
      </rPr>
      <t xml:space="preserve">taux de recrutement de cadres ayant au moins 1 an d’expérience. </t>
    </r>
  </si>
  <si>
    <t>Sur une année, la comparaison des taux de mobilité interentreprises dans plusieurs secteurs permet de faire ressortir les différences entre secteurs quant à la mobilité externe de leurs cadres et donc, en creux, l’état de leur marché.</t>
  </si>
  <si>
    <r>
      <t xml:space="preserve">Taux de recrutement : </t>
    </r>
    <r>
      <rPr>
        <sz val="11"/>
        <rFont val="Arial"/>
        <family val="2"/>
      </rPr>
      <t>nombre de recrutements en année n / effectif cadre en année n-1.</t>
    </r>
  </si>
  <si>
    <r>
      <t xml:space="preserve">Taux de sortie : </t>
    </r>
    <r>
      <rPr>
        <sz val="11"/>
        <rFont val="Arial"/>
        <family val="2"/>
      </rPr>
      <t>nombre de sorties en année n / effectif cadre en année n-1.</t>
    </r>
  </si>
  <si>
    <r>
      <t>Turnover</t>
    </r>
    <r>
      <rPr>
        <sz val="11"/>
        <rFont val="Arial"/>
        <family val="2"/>
      </rPr>
      <t> : (taux de recrutement + taux de sortie) /2.</t>
    </r>
  </si>
  <si>
    <t xml:space="preserve">Le turnover permet de mesurer le degré de dynamisme d’un marché. L’évolution du turnover d’une année sur l’autre est un indicateur de l’évolution du dynamisme du marché externe de l’emploi cadre dans un secteur. </t>
  </si>
  <si>
    <t>Sur une année, la comparaison des turnover dans plusieurs secteurs permet de faire ressortir les différences entre secteurs quant au dynamisme du marché externe de l’emploi cadre.</t>
  </si>
  <si>
    <t>NOMENCLATURES</t>
  </si>
  <si>
    <r>
      <t xml:space="preserve">Expérience : </t>
    </r>
    <r>
      <rPr>
        <sz val="11"/>
        <rFont val="Arial"/>
        <family val="2"/>
      </rPr>
      <t>les recrutements sont analysés en 6 niveaux d’expérience.</t>
    </r>
  </si>
  <si>
    <r>
      <t>-</t>
    </r>
    <r>
      <rPr>
        <sz val="7"/>
        <rFont val="Times New Roman"/>
        <family val="1"/>
      </rPr>
      <t xml:space="preserve">       </t>
    </r>
    <r>
      <rPr>
        <sz val="11"/>
        <rFont val="Arial"/>
        <family val="2"/>
      </rPr>
      <t>Débutants de moins d’un an d’expérience ou jeunes diplômés.</t>
    </r>
  </si>
  <si>
    <r>
      <t>-</t>
    </r>
    <r>
      <rPr>
        <sz val="7"/>
        <rFont val="Times New Roman"/>
        <family val="1"/>
      </rPr>
      <t xml:space="preserve">       </t>
    </r>
    <r>
      <rPr>
        <sz val="11"/>
        <rFont val="Arial"/>
        <family val="2"/>
      </rPr>
      <t>Cadres de 1 à 5 ans d’expérience ou jeunes cadres.</t>
    </r>
  </si>
  <si>
    <r>
      <t>-</t>
    </r>
    <r>
      <rPr>
        <sz val="7"/>
        <rFont val="Times New Roman"/>
        <family val="1"/>
      </rPr>
      <t xml:space="preserve">       </t>
    </r>
    <r>
      <rPr>
        <sz val="11"/>
        <rFont val="Arial"/>
        <family val="2"/>
      </rPr>
      <t>Cadres de 6 à 10 ans d’expérience : globalement cette catégorie correspond aux cadres trentenaires.</t>
    </r>
  </si>
  <si>
    <r>
      <t>-</t>
    </r>
    <r>
      <rPr>
        <sz val="7"/>
        <rFont val="Times New Roman"/>
        <family val="1"/>
      </rPr>
      <t xml:space="preserve">       </t>
    </r>
    <r>
      <rPr>
        <sz val="11"/>
        <rFont val="Arial"/>
        <family val="2"/>
      </rPr>
      <t>Cadres de 11 à 15 ans d’expérience : globalement cette catégorie correspond aux cadres ayant entre 35 et 45 ans.</t>
    </r>
  </si>
  <si>
    <r>
      <t>-</t>
    </r>
    <r>
      <rPr>
        <sz val="7"/>
        <rFont val="Times New Roman"/>
        <family val="1"/>
      </rPr>
      <t xml:space="preserve">       </t>
    </r>
    <r>
      <rPr>
        <sz val="11"/>
        <rFont val="Arial"/>
        <family val="2"/>
      </rPr>
      <t>Cadres de 16 à 20 ans d’expérience : globalement cette catégorie correspond aux cadres ayant entre 40 et 50 ans.</t>
    </r>
  </si>
  <si>
    <r>
      <t>-</t>
    </r>
    <r>
      <rPr>
        <sz val="7"/>
        <rFont val="Times New Roman"/>
        <family val="1"/>
      </rPr>
      <t xml:space="preserve">       </t>
    </r>
    <r>
      <rPr>
        <sz val="11"/>
        <rFont val="Arial"/>
        <family val="2"/>
      </rPr>
      <t>Cadres de plus de 20 ans d’expérience : globalement cette catégorie correspond aux cadres dits séniors.</t>
    </r>
  </si>
  <si>
    <r>
      <t xml:space="preserve">Fonction : </t>
    </r>
    <r>
      <rPr>
        <sz val="11"/>
        <rFont val="Arial"/>
        <family val="2"/>
      </rPr>
      <t>les recrutements sont analysés en 9 fonctions.</t>
    </r>
  </si>
  <si>
    <r>
      <t>-</t>
    </r>
    <r>
      <rPr>
        <sz val="7"/>
        <rFont val="Times New Roman"/>
        <family val="1"/>
      </rPr>
      <t xml:space="preserve">       </t>
    </r>
    <r>
      <rPr>
        <sz val="11"/>
        <rFont val="Arial"/>
        <family val="2"/>
      </rPr>
      <t>Direction générale : personnes siégeant au conseil d'administration, adjoints de direction générale.</t>
    </r>
  </si>
  <si>
    <r>
      <t>-</t>
    </r>
    <r>
      <rPr>
        <sz val="7"/>
        <rFont val="Times New Roman"/>
        <family val="1"/>
      </rPr>
      <t xml:space="preserve">       </t>
    </r>
    <r>
      <rPr>
        <sz val="11"/>
        <rFont val="Arial"/>
        <family val="2"/>
      </rPr>
      <t>Finance : finance, comptabilité, contrôle de gestion, audit.</t>
    </r>
  </si>
  <si>
    <r>
      <t>-</t>
    </r>
    <r>
      <rPr>
        <sz val="7"/>
        <rFont val="Times New Roman"/>
        <family val="1"/>
      </rPr>
      <t xml:space="preserve">       </t>
    </r>
    <r>
      <rPr>
        <sz val="11"/>
        <rFont val="Arial"/>
        <family val="2"/>
      </rPr>
      <t xml:space="preserve">Administration : administration, RH, communication, juridique. </t>
    </r>
  </si>
  <si>
    <r>
      <t>-</t>
    </r>
    <r>
      <rPr>
        <sz val="7"/>
        <rFont val="Times New Roman"/>
        <family val="1"/>
      </rPr>
      <t xml:space="preserve">       </t>
    </r>
    <r>
      <rPr>
        <sz val="11"/>
        <rFont val="Arial"/>
        <family val="2"/>
      </rPr>
      <t>Études, recherche et développement  (études, R&amp;D): études scientifiques et techniques, projets, affaires, urbanisme, architecture, brevets, normes, homologations, études socio-économiques, statistiques.</t>
    </r>
  </si>
  <si>
    <r>
      <t>-</t>
    </r>
    <r>
      <rPr>
        <sz val="7"/>
        <rFont val="Times New Roman"/>
        <family val="1"/>
      </rPr>
      <t xml:space="preserve">       </t>
    </r>
    <r>
      <rPr>
        <sz val="11"/>
        <rFont val="Arial"/>
        <family val="2"/>
      </rPr>
      <t>Production industrielle, chantier.</t>
    </r>
  </si>
  <si>
    <r>
      <t>-</t>
    </r>
    <r>
      <rPr>
        <sz val="7"/>
        <rFont val="Times New Roman"/>
        <family val="1"/>
      </rPr>
      <t xml:space="preserve">       </t>
    </r>
    <r>
      <rPr>
        <sz val="11"/>
        <rFont val="Arial"/>
        <family val="2"/>
      </rPr>
      <t>Services techniques : achats, qualité, maintenance, logistique, sécurité.</t>
    </r>
  </si>
  <si>
    <r>
      <t>-</t>
    </r>
    <r>
      <rPr>
        <sz val="7"/>
        <rFont val="Times New Roman"/>
        <family val="1"/>
      </rPr>
      <t xml:space="preserve">       </t>
    </r>
    <r>
      <rPr>
        <sz val="11"/>
        <rFont val="Arial"/>
        <family val="2"/>
      </rPr>
      <t>Exploitation tertiaire : métiers spécifiques des secteurs santé et action sociale, banque, assurance, immobilier, formation, tourisme, transports.</t>
    </r>
  </si>
  <si>
    <r>
      <t>-</t>
    </r>
    <r>
      <rPr>
        <sz val="7"/>
        <rFont val="Times New Roman"/>
        <family val="1"/>
      </rPr>
      <t xml:space="preserve">       </t>
    </r>
    <r>
      <rPr>
        <sz val="11"/>
        <rFont val="Arial"/>
        <family val="2"/>
      </rPr>
      <t>Commercial : commercial et marketing.</t>
    </r>
  </si>
  <si>
    <r>
      <t>-</t>
    </r>
    <r>
      <rPr>
        <sz val="7"/>
        <rFont val="Times New Roman"/>
        <family val="1"/>
      </rPr>
      <t xml:space="preserve">       </t>
    </r>
    <r>
      <rPr>
        <sz val="11"/>
        <rFont val="Arial"/>
        <family val="2"/>
      </rPr>
      <t>Informatique.</t>
    </r>
  </si>
  <si>
    <r>
      <t xml:space="preserve">Secteurs d’activité : </t>
    </r>
    <r>
      <rPr>
        <sz val="11"/>
        <rFont val="Arial"/>
        <family val="2"/>
      </rPr>
      <t>à partir de la nomenclature d’activité (NAF rév. 2 de 2008), 26 secteurs d’activité ont été constitués.</t>
    </r>
  </si>
  <si>
    <t>Industrie</t>
  </si>
  <si>
    <r>
      <t>-</t>
    </r>
    <r>
      <rPr>
        <sz val="7"/>
        <rFont val="Times New Roman"/>
        <family val="1"/>
      </rPr>
      <t xml:space="preserve">       </t>
    </r>
    <r>
      <rPr>
        <sz val="11"/>
        <rFont val="Arial"/>
        <family val="2"/>
      </rPr>
      <t>Industrie agroalimentaire : industries alimentaires, fabrication de boissons.</t>
    </r>
  </si>
  <si>
    <r>
      <t>-</t>
    </r>
    <r>
      <rPr>
        <sz val="7"/>
        <rFont val="Times New Roman"/>
        <family val="1"/>
      </rPr>
      <t xml:space="preserve">       </t>
    </r>
    <r>
      <rPr>
        <sz val="11"/>
        <rFont val="Arial"/>
        <family val="2"/>
      </rPr>
      <t>Automobile, aéronautique et autres matériels de transport : industrie automobile, construction aéronautique, navale et spatiale, fabrication d’autres matériels de transport.</t>
    </r>
  </si>
  <si>
    <r>
      <t>-</t>
    </r>
    <r>
      <rPr>
        <sz val="7"/>
        <rFont val="Times New Roman"/>
        <family val="1"/>
      </rPr>
      <t xml:space="preserve">       </t>
    </r>
    <r>
      <rPr>
        <sz val="11"/>
        <rFont val="Arial"/>
        <family val="2"/>
      </rPr>
      <t>Bois, papier, imprimerie : travail du bois et fabrication d’articles en bois et en liège (à l’exception des meubles), fabrication d’articles en vannerie et sparterie, industrie du papier et du carton, imprimerie et services annexes.</t>
    </r>
  </si>
  <si>
    <r>
      <t>-</t>
    </r>
    <r>
      <rPr>
        <sz val="7"/>
        <rFont val="Times New Roman"/>
        <family val="1"/>
      </rPr>
      <t xml:space="preserve">       </t>
    </r>
    <r>
      <rPr>
        <sz val="11"/>
        <rFont val="Arial"/>
        <family val="2"/>
      </rPr>
      <t>Chimie et industrie pharmaceutique : industrie chimique de base, fabrication de produits agro-chimiques, de peintures, savons, parfumerie, fabrication de produits pharmaceutiques de base, de médicaments et autres préparations pharmaceutiques.</t>
    </r>
  </si>
  <si>
    <r>
      <t>-</t>
    </r>
    <r>
      <rPr>
        <sz val="7"/>
        <rFont val="Times New Roman"/>
        <family val="1"/>
      </rPr>
      <t xml:space="preserve">       </t>
    </r>
    <r>
      <rPr>
        <sz val="11"/>
        <rFont val="Arial"/>
        <family val="2"/>
      </rPr>
      <t>Caoutchouc, plastiques : fabrication de produits en caoutchouc et en plastique.</t>
    </r>
  </si>
  <si>
    <r>
      <t>-</t>
    </r>
    <r>
      <rPr>
        <sz val="7"/>
        <rFont val="Times New Roman"/>
        <family val="1"/>
      </rPr>
      <t xml:space="preserve">       </t>
    </r>
    <r>
      <rPr>
        <sz val="11"/>
        <rFont val="Arial"/>
        <family val="2"/>
      </rPr>
      <t>Énergies, eau, gestion des déchets : extraction (houille, lignite, hydrocarbures, minerais métalliques) ; services de soutien aux industries extractives ; cokéfaction et raffinage ; production et distribution d'électricité, de gaz, de vapeur et d'air conditionné ; collecte et traitement des eaux usées ; collecte, traitement, élimination et récupération de déchets ; dépollution.</t>
    </r>
  </si>
  <si>
    <r>
      <t>-</t>
    </r>
    <r>
      <rPr>
        <sz val="7"/>
        <rFont val="Times New Roman"/>
        <family val="1"/>
      </rPr>
      <t xml:space="preserve">       </t>
    </r>
    <r>
      <rPr>
        <sz val="11"/>
        <rFont val="Arial"/>
        <family val="2"/>
      </rPr>
      <t xml:space="preserve">Équipements électriques et électroniques : fabrication de produits informatiques ; fabrication, réparation et installation de produits électroniques, optiques et d'équipements électriques. </t>
    </r>
  </si>
  <si>
    <r>
      <t>-</t>
    </r>
    <r>
      <rPr>
        <sz val="7"/>
        <rFont val="Times New Roman"/>
        <family val="1"/>
      </rPr>
      <t xml:space="preserve">       </t>
    </r>
    <r>
      <rPr>
        <sz val="11"/>
        <rFont val="Arial"/>
        <family val="2"/>
      </rPr>
      <t xml:space="preserve"> Mécanique, métallurgie : extraction de minerais de fer et de métaux non ferreux ; sidérurgie, fonderie, fabrication de produits métalliques fabrication, réparation et installation de machines d'équipements industriels (machines agricoles, machines-outils, etc.) </t>
    </r>
  </si>
  <si>
    <r>
      <t>-</t>
    </r>
    <r>
      <rPr>
        <sz val="7"/>
        <rFont val="Times New Roman"/>
        <family val="1"/>
      </rPr>
      <t xml:space="preserve">       </t>
    </r>
    <r>
      <rPr>
        <sz val="11"/>
        <rFont val="Arial"/>
        <family val="2"/>
      </rPr>
      <t>Meubles, textiles et autres industries manufacturières : fabrication de textiles, industrie de l'habillement, industrie du cuir et de la chaussure, fabrication de meubles, fabrication d'articles de joaillerie</t>
    </r>
    <r>
      <rPr>
        <b/>
        <sz val="11"/>
        <rFont val="Arial"/>
        <family val="2"/>
      </rPr>
      <t xml:space="preserve">, </t>
    </r>
    <r>
      <rPr>
        <sz val="11"/>
        <rFont val="Arial"/>
        <family val="2"/>
      </rPr>
      <t>d'instruments de musique</t>
    </r>
    <r>
      <rPr>
        <b/>
        <sz val="11"/>
        <rFont val="Arial"/>
        <family val="2"/>
      </rPr>
      <t xml:space="preserve">, </t>
    </r>
    <r>
      <rPr>
        <sz val="11"/>
        <rFont val="Arial"/>
        <family val="2"/>
      </rPr>
      <t>d'articles de sport</t>
    </r>
    <r>
      <rPr>
        <b/>
        <sz val="11"/>
        <rFont val="Arial"/>
        <family val="2"/>
      </rPr>
      <t xml:space="preserve">, </t>
    </r>
    <r>
      <rPr>
        <sz val="11"/>
        <rFont val="Arial"/>
        <family val="2"/>
      </rPr>
      <t>de jeux et jouets</t>
    </r>
    <r>
      <rPr>
        <b/>
        <sz val="11"/>
        <rFont val="Arial"/>
        <family val="2"/>
      </rPr>
      <t xml:space="preserve">, </t>
    </r>
    <r>
      <rPr>
        <sz val="11"/>
        <rFont val="Arial"/>
        <family val="2"/>
      </rPr>
      <t>d'instruments et de fournitures à usage médical et dentaire</t>
    </r>
    <r>
      <rPr>
        <b/>
        <sz val="11"/>
        <color indexed="8"/>
        <rFont val="Arial"/>
        <family val="2"/>
      </rPr>
      <t>.</t>
    </r>
  </si>
  <si>
    <t>Construction</t>
  </si>
  <si>
    <r>
      <t>-</t>
    </r>
    <r>
      <rPr>
        <sz val="7"/>
        <rFont val="Times New Roman"/>
        <family val="1"/>
      </rPr>
      <t xml:space="preserve">       </t>
    </r>
    <r>
      <rPr>
        <sz val="11"/>
        <rFont val="Arial"/>
        <family val="2"/>
      </rPr>
      <t>Bâtiment, génie civil et matériaux de construction : construction de bâtiments résidentiels et non résidentiels, de routes et de voies ferrées, de réseaux et de lignes ; extraction de pierres, de sables et d'argiles, fabrication d'autres produits minéraux non métalliques.</t>
    </r>
    <r>
      <rPr>
        <b/>
        <sz val="20"/>
        <color indexed="62"/>
        <rFont val="Arial"/>
        <family val="2"/>
      </rPr>
      <t xml:space="preserve"> </t>
    </r>
  </si>
  <si>
    <r>
      <t>-</t>
    </r>
    <r>
      <rPr>
        <sz val="7"/>
        <rFont val="Times New Roman"/>
        <family val="1"/>
      </rPr>
      <t xml:space="preserve">       </t>
    </r>
    <r>
      <rPr>
        <sz val="11"/>
        <rFont val="Arial"/>
        <family val="2"/>
      </rPr>
      <t>Travaux de construction spécialisés : démolition et préparation des sites ; travaux d'installation électrique, plomberie et autres travaux d'installation ; travaux de finition.</t>
    </r>
  </si>
  <si>
    <t>Commerce</t>
  </si>
  <si>
    <r>
      <t>-</t>
    </r>
    <r>
      <rPr>
        <sz val="7"/>
        <rFont val="Times New Roman"/>
        <family val="1"/>
      </rPr>
      <t xml:space="preserve">       </t>
    </r>
    <r>
      <rPr>
        <sz val="11"/>
        <rFont val="Arial"/>
        <family val="2"/>
      </rPr>
      <t>Commerce interentreprises : commerce de gros de produits agricoles bruts et d'animaux vivants, de produits alimentaires, de boissons et de tabac, de biens domestiques, d'équipements de l'information et de la communication, d’autres équipements industriels ;  intermédiaires du commerce de gros.</t>
    </r>
  </si>
  <si>
    <r>
      <t>-</t>
    </r>
    <r>
      <rPr>
        <sz val="7"/>
        <rFont val="Times New Roman"/>
        <family val="1"/>
      </rPr>
      <t xml:space="preserve">       </t>
    </r>
    <r>
      <rPr>
        <sz val="11"/>
        <rFont val="Arial"/>
        <family val="2"/>
      </rPr>
      <t>Distribution généraliste : commerce de détail de produits surgelés ; commerce d'alimentation général ; supérettes, supermarchés, magasins multi-commerces, hypermarchés, grands magasins.</t>
    </r>
  </si>
  <si>
    <r>
      <t>-</t>
    </r>
    <r>
      <rPr>
        <sz val="7"/>
        <rFont val="Times New Roman"/>
        <family val="1"/>
      </rPr>
      <t xml:space="preserve">       </t>
    </r>
    <r>
      <rPr>
        <sz val="11"/>
        <rFont val="Arial"/>
        <family val="2"/>
      </rPr>
      <t xml:space="preserve">Distribution spécialisée : commerce et réparation d'automobiles et de motocycles ; commerce de détail (carburants, alimentaire, équipements de l'information et de la communication, biens culturels et de loisirs) ; activités photographiques ; commerce, entretien et réparation de véhicules ; </t>
    </r>
    <r>
      <rPr>
        <sz val="11"/>
        <color indexed="63"/>
        <rFont val="Arial"/>
        <family val="2"/>
      </rPr>
      <t>réparation d'ordinateurs et de biens personnels et domestiques.</t>
    </r>
  </si>
  <si>
    <t>Services</t>
  </si>
  <si>
    <r>
      <t>-</t>
    </r>
    <r>
      <rPr>
        <sz val="7"/>
        <rFont val="Times New Roman"/>
        <family val="1"/>
      </rPr>
      <t xml:space="preserve">       </t>
    </r>
    <r>
      <rPr>
        <sz val="11"/>
        <rFont val="Arial"/>
        <family val="2"/>
      </rPr>
      <t>Activités informatiques et télécommunications : édition de logiciels et de jeux électroniques ; programmation, conseil et autres activités informatiques ; traitement de données, hébergement et activités connexes ; portails Internet ; télécommunications filaires, sans fil et par satellite.</t>
    </r>
  </si>
  <si>
    <r>
      <t>-</t>
    </r>
    <r>
      <rPr>
        <sz val="7"/>
        <rFont val="Times New Roman"/>
        <family val="1"/>
      </rPr>
      <t xml:space="preserve">       </t>
    </r>
    <r>
      <rPr>
        <sz val="11"/>
        <rFont val="Arial"/>
        <family val="2"/>
      </rPr>
      <t xml:space="preserve">Activités juridiques et comptables, conseil et gestion des entreprises : activités juridiques (conseil et représentation juridique, services d’arbitrage et de conciliation, services notariaux…) et comptables (audit, vérification comptable, conseil fiscal…) ; activités des sièges sociaux ; conseil pour les affaires et autres </t>
    </r>
    <r>
      <rPr>
        <sz val="11"/>
        <color indexed="8"/>
        <rFont val="Arial"/>
        <family val="2"/>
      </rPr>
      <t>conseils de gestion</t>
    </r>
    <r>
      <rPr>
        <sz val="11"/>
        <rFont val="Arial"/>
        <family val="2"/>
      </rPr>
      <t>.</t>
    </r>
  </si>
  <si>
    <r>
      <t>-</t>
    </r>
    <r>
      <rPr>
        <sz val="7"/>
        <rFont val="Times New Roman"/>
        <family val="1"/>
      </rPr>
      <t xml:space="preserve">       </t>
    </r>
    <r>
      <rPr>
        <sz val="11"/>
        <rFont val="Arial"/>
        <family val="2"/>
      </rPr>
      <t xml:space="preserve">Activités des organisations associatives : activités des organisations économiques, patronales et professionnelles, activités des syndicats de salariés et des autres organisations associatives. </t>
    </r>
  </si>
  <si>
    <r>
      <t>-</t>
    </r>
    <r>
      <rPr>
        <sz val="7"/>
        <rFont val="Times New Roman"/>
        <family val="1"/>
      </rPr>
      <t xml:space="preserve">       </t>
    </r>
    <r>
      <rPr>
        <sz val="11"/>
        <rFont val="Arial"/>
        <family val="2"/>
      </rPr>
      <t>Banques et assurance : intermédiation monétaire ; activités des sociétés holding ; fonds de placement et entités financières similaires ; assurance, réassurance, caisses de retraite ; activités auxiliaires de services financiers, d'assurance et de caisses de retraite ; gestion de fonds.</t>
    </r>
  </si>
  <si>
    <r>
      <t>-</t>
    </r>
    <r>
      <rPr>
        <sz val="7"/>
        <rFont val="Times New Roman"/>
        <family val="1"/>
      </rPr>
      <t xml:space="preserve">       </t>
    </r>
    <r>
      <rPr>
        <sz val="11"/>
        <rFont val="Arial"/>
        <family val="2"/>
      </rPr>
      <t xml:space="preserve">Communication et médias : reproduction d'enregistrements ; édition de livres et périodiques ; activités cinématographiques, vidéo et de télévision ; enregistrement sonore et édition musicale ; programmation et diffusion radio et télévision ; activités des agences de presse ; conseil en relations publiques et communication ; publicité ; études de marché et sondages. </t>
    </r>
  </si>
  <si>
    <r>
      <t>-</t>
    </r>
    <r>
      <rPr>
        <sz val="7"/>
        <rFont val="Times New Roman"/>
        <family val="1"/>
      </rPr>
      <t xml:space="preserve">       </t>
    </r>
    <r>
      <rPr>
        <sz val="11"/>
        <rFont val="Arial"/>
        <family val="2"/>
      </rPr>
      <t>Formation initiale et continue : enseignement pré-primaire, primaire, secondaire et supérieur ; autres activités d'enseignement dont formation continue d'adultes ; activités de soutien à l'enseignement.</t>
    </r>
  </si>
  <si>
    <r>
      <t>-</t>
    </r>
    <r>
      <rPr>
        <sz val="7"/>
        <rFont val="Times New Roman"/>
        <family val="1"/>
      </rPr>
      <t xml:space="preserve">       </t>
    </r>
    <r>
      <rPr>
        <sz val="11"/>
        <rFont val="Arial"/>
        <family val="2"/>
      </rPr>
      <t>Hôtellerie, restauration, loisirs : hébergement ; restauration ; activités des agences de voyage, voyagistes, services de réservation ; activités créatives, artistiques et de spectacle ; bibliothèques, archives, musées et autres activités culturelles ; activités sportives, récréatives et de loisirs ; organisation de jeux de hasard et d'argent.</t>
    </r>
  </si>
  <si>
    <r>
      <t>-</t>
    </r>
    <r>
      <rPr>
        <sz val="7"/>
        <rFont val="Times New Roman"/>
        <family val="1"/>
      </rPr>
      <t xml:space="preserve">       </t>
    </r>
    <r>
      <rPr>
        <sz val="11"/>
        <rFont val="Arial"/>
        <family val="2"/>
      </rPr>
      <t>Immobilier : promotion immobilière ; activités des marchands de biens immobiliers ; location et exploitation de biens immobiliers propres ou loués ; agences immobilières ; administration de biens immobiliers.</t>
    </r>
  </si>
  <si>
    <r>
      <t>-</t>
    </r>
    <r>
      <rPr>
        <sz val="7"/>
        <rFont val="Times New Roman"/>
        <family val="1"/>
      </rPr>
      <t xml:space="preserve">       </t>
    </r>
    <r>
      <rPr>
        <sz val="11"/>
        <rFont val="Arial"/>
        <family val="2"/>
      </rPr>
      <t>Ingénierie et R&amp;D : conception d'ensemble et assemblage sur site industriel d'équipements de contrôle des processus industriels ; activités d'architecture et d'ingénierie, de contrôle et d'analyses techniques ; recherche-développement scientifique ; activités spécialisées de design ; activité des économistes de la construction.</t>
    </r>
  </si>
  <si>
    <r>
      <t>-</t>
    </r>
    <r>
      <rPr>
        <sz val="7"/>
        <rFont val="Times New Roman"/>
        <family val="1"/>
      </rPr>
      <t xml:space="preserve">       </t>
    </r>
    <r>
      <rPr>
        <sz val="11"/>
        <rFont val="Arial"/>
        <family val="2"/>
      </rPr>
      <t>Santé et action sociale : activités vétérinaires ; activités pour la santé humaine ; hébergement médicalisé et social ; action sociale sans hébergement.</t>
    </r>
  </si>
  <si>
    <r>
      <t>-</t>
    </r>
    <r>
      <rPr>
        <sz val="7"/>
        <rFont val="Times New Roman"/>
        <family val="1"/>
      </rPr>
      <t xml:space="preserve">       </t>
    </r>
    <r>
      <rPr>
        <sz val="11"/>
        <rFont val="Arial"/>
        <family val="2"/>
      </rPr>
      <t>Services divers aux entreprises :</t>
    </r>
    <r>
      <rPr>
        <b/>
        <sz val="20"/>
        <color indexed="62"/>
        <rFont val="Arial"/>
        <family val="2"/>
      </rPr>
      <t xml:space="preserve"> </t>
    </r>
    <r>
      <rPr>
        <sz val="11"/>
        <rFont val="Arial"/>
        <family val="2"/>
      </rPr>
      <t>activités de traduction et d'interprétation ; activités de location et location-bail de véhicules, de machines et d’équipements; activités d'enquêtes et de sécurité ; activités de nettoyage et d’aménagement paysager ; activités administratives et autres activités de soutien aux entreprises ; activités des agences de placement de main-d'œuvre, des agences de travail temporaire et autre mise à disposition de ressources humaines.</t>
    </r>
  </si>
  <si>
    <r>
      <t>-</t>
    </r>
    <r>
      <rPr>
        <sz val="7"/>
        <rFont val="Times New Roman"/>
        <family val="1"/>
      </rPr>
      <t xml:space="preserve">       </t>
    </r>
    <r>
      <rPr>
        <sz val="11"/>
        <rFont val="Arial"/>
        <family val="2"/>
      </rPr>
      <t>Transports et logistique : transports terrestres, par eau, aériens, de fret et de voyageurs ; transport par conduites ; entreposage et stockage ; services auxiliaires des transports ; activités de poste et de courrier.</t>
    </r>
  </si>
  <si>
    <t>LEXIQUE ET GUIDE D'UTILISATION DES DONNÉES</t>
  </si>
  <si>
    <r>
      <t xml:space="preserve">Agirc : </t>
    </r>
    <r>
      <rPr>
        <sz val="11"/>
        <color indexed="8"/>
        <rFont val="Arial"/>
        <family val="2"/>
      </rPr>
      <t>l’</t>
    </r>
    <r>
      <rPr>
        <sz val="11"/>
        <color indexed="63"/>
        <rFont val="Arial"/>
        <family val="2"/>
      </rPr>
      <t xml:space="preserve">Association générale des institutions de retraite des cadres gère le régime de retraite des cadres du secteur privé de l’industrie, du commerce, des services et de l’agriculture. </t>
    </r>
  </si>
  <si>
    <t>Elle a pour missions d'informer, de coordonner et de contrôler les institutions Agirc, de centraliser les résultats statistiques et financiers et de réaliser les prévisions.</t>
  </si>
  <si>
    <t xml:space="preserve">Art 4 : ingénieurs et cadres, personnes exerçant des fonctions de direction, lorsqu'elles sont considérées comme salariées au sens de la législation de la Sécurité Sociale ; </t>
  </si>
  <si>
    <t xml:space="preserve">voyageurs représentants placiers (VRP) ; médecins salariés ; conseillers du travail ; surintendants d'usine diplômés. </t>
  </si>
  <si>
    <t xml:space="preserve">Art 4bis : ce sont les "assimilés cadres". Employés, techniciens et agents de maîtrise sont "assimilés cadres" lorsqu'ils occupent des fonctions classées à une cote hiérarchique brute égale ou supérieure à l'échelon 300 </t>
  </si>
  <si>
    <t xml:space="preserve">ou classées dans une position équivalente dans des classifications d'emploi résultant de conventions collectives professionnelles. </t>
  </si>
  <si>
    <r>
      <t xml:space="preserve">Établissement : </t>
    </r>
    <r>
      <rPr>
        <sz val="11"/>
        <rFont val="Arial"/>
        <family val="2"/>
      </rPr>
      <t xml:space="preserve">unité de production géographiquement individualisée, mais juridiquement dépendante de l'entreprise. </t>
    </r>
  </si>
  <si>
    <t>Un établissement produit des biens ou des services : ce peut être une usine, une boulangerie, un magasin de vêtements, un des hôtels d'une chaîne hôtelière, la « boutique » d'un réparateur de matériel informatique...</t>
  </si>
  <si>
    <t>dans les postes pourvus élevée aura tendance à beaucoup s’appuyer sur ses ressources internes, à les fidéliser.</t>
  </si>
  <si>
    <t>Mesurer la répartition des postes cadres pourvus donne un éclairage sur les pratiques des entreprises : par exemple, un secteur avec une part de promotions internes</t>
  </si>
  <si>
    <r>
      <t>Ratio recrutements / sorties</t>
    </r>
    <r>
      <rPr>
        <sz val="11"/>
        <rFont val="Arial"/>
        <family val="2"/>
      </rPr>
      <t xml:space="preserve"> : mesure le fait que le marché soit plus ou moins favorable aux cadres et aux jeunes diplômés. Un ratio supérieur ou égal à 100 % signifie un marché favorable. </t>
    </r>
  </si>
  <si>
    <t>Plus le ratio est élevé, plus le marché est favorable. Un ratio inférieur à 100 % signifie un marché défavorable. Plus le ratio est faible, plus le marché est défavorable.</t>
  </si>
  <si>
    <r>
      <t xml:space="preserve">Taux d’encadrement : </t>
    </r>
    <r>
      <rPr>
        <sz val="11"/>
        <rFont val="Arial"/>
        <family val="2"/>
      </rPr>
      <t xml:space="preserve">nombre de cadres / nombre de salariés. Cet indicateur évolue peu d’une année sur l’autre. Analyser son évolution a du sens sur une longue période. </t>
    </r>
  </si>
  <si>
    <t>Cela permet alors d’avoir un éclairage sur les évolutions structurelles d’un marché.</t>
  </si>
  <si>
    <t>Le taux de mobilité interentreprises permet de mesurer l’intensité des changements d’entreprise sur un marché, que les personnes concernées passent ou non par une période de chômage.</t>
  </si>
  <si>
    <t>On peut parler aussi de mesure de l’intensité de la mobilité externe. L’évolution du taux de mobilité interentreprises d’une année sur l’autre est un indicateur de l’évolution de la mobilité externe</t>
  </si>
  <si>
    <t>des cadres dans un secteur ou dans une région. Une évolution à la hausse est signe d’une mobilité plus forte qui peut être favorisée par une conjoncture plus favorable.</t>
  </si>
  <si>
    <t xml:space="preserve">Cliquez sur les îcones         pour avoir accès à tous les résultats du Panel, ou à un ou plusieurs tableaux de données. </t>
  </si>
  <si>
    <t>-       LES RECRUTEMENTS DE CADRES PAR FONCTION</t>
  </si>
  <si>
    <t>TOUS LES RÉSULTATS SUR L'ENSEMBLE DES RÉGIONS</t>
  </si>
  <si>
    <t xml:space="preserve">-       LES RECRUTEMENTS DE CADRES PAR NIVEAU D’EXPÉRIENCE </t>
  </si>
  <si>
    <t xml:space="preserve">Auvergne-Rhône-Alpes </t>
  </si>
  <si>
    <t>Bourgogne-Franche-Comté</t>
  </si>
  <si>
    <t xml:space="preserve">Bretagne </t>
  </si>
  <si>
    <t xml:space="preserve">Centre-Val de Loire </t>
  </si>
  <si>
    <t xml:space="preserve">Normandie </t>
  </si>
  <si>
    <t xml:space="preserve">Pays de la Loire </t>
  </si>
  <si>
    <t>Provence-Alpes-Côte d'Azur-Corse</t>
  </si>
  <si>
    <t xml:space="preserve">Taux d'encadrement 2015 </t>
  </si>
  <si>
    <t>Auvergne - Rhône-Alpes</t>
  </si>
  <si>
    <t>Bourgogne - Franche-Comté</t>
  </si>
  <si>
    <t>Bretagne</t>
  </si>
  <si>
    <t>Centre-Val de Loire</t>
  </si>
  <si>
    <t>Normandie</t>
  </si>
  <si>
    <t>Pays de la Loire</t>
  </si>
  <si>
    <t>Pacac</t>
  </si>
  <si>
    <t>moins de 50 salariés</t>
  </si>
  <si>
    <t>de 50 à 99 salariés</t>
  </si>
  <si>
    <t>de 100 à 199 salariés</t>
  </si>
  <si>
    <t>de 200 à 499 salariés</t>
  </si>
  <si>
    <t>500 salariés et plus</t>
  </si>
  <si>
    <t>de 50 à 199 salariés</t>
  </si>
  <si>
    <t>200 salariés et plus</t>
  </si>
  <si>
    <t>Alsace</t>
  </si>
  <si>
    <t>Bas-Rhin (67)</t>
  </si>
  <si>
    <t>Haut-Rhin (68)</t>
  </si>
  <si>
    <t>Champagne-Ardenne</t>
  </si>
  <si>
    <t>Marne (51)</t>
  </si>
  <si>
    <t>Lorraine</t>
  </si>
  <si>
    <t>Moselle (57)</t>
  </si>
  <si>
    <t>Vosges (88)</t>
  </si>
  <si>
    <t>Gironde (33)</t>
  </si>
  <si>
    <t>Limousin</t>
  </si>
  <si>
    <t>Auvergne</t>
  </si>
  <si>
    <t>Rhône-Alpes</t>
  </si>
  <si>
    <t>Ain (01)</t>
  </si>
  <si>
    <t>Isère (38)</t>
  </si>
  <si>
    <t>Rhône (69)</t>
  </si>
  <si>
    <t>Savoie (73)</t>
  </si>
  <si>
    <t>Haute-Savoie (74)</t>
  </si>
  <si>
    <t>Bourgogne</t>
  </si>
  <si>
    <t>Saône-et-Loire (71)</t>
  </si>
  <si>
    <t>Franche-Comté</t>
  </si>
  <si>
    <t>Haute-Saone (70) + Territoire de Belfort (90)</t>
  </si>
  <si>
    <t>Côtes-d'Armor (22)</t>
  </si>
  <si>
    <t>Finistère (29)</t>
  </si>
  <si>
    <t>Ille-et-Vilaine (35)</t>
  </si>
  <si>
    <t>Morbihan (56)</t>
  </si>
  <si>
    <t>Centre</t>
  </si>
  <si>
    <t>Eure-et-Loir (28)</t>
  </si>
  <si>
    <t>Indre-et-Loire (37)</t>
  </si>
  <si>
    <t>Languedoc-Roussillon</t>
  </si>
  <si>
    <t>Midi-Pyrénées</t>
  </si>
  <si>
    <t>Ariège (9) + Aveyron (12) + Gers (32)+ Lot (46) + Hautes-Pyrénées (65) + Tarn (81) + Tarn-et-Garonne (82)</t>
  </si>
  <si>
    <t>Haute-Garonne (31)</t>
  </si>
  <si>
    <t>Nord-Pas-de-Calais</t>
  </si>
  <si>
    <t>Nord (59)</t>
  </si>
  <si>
    <t>Pas-de-Calais (62)</t>
  </si>
  <si>
    <t>Picardie</t>
  </si>
  <si>
    <t>Aisne (02)</t>
  </si>
  <si>
    <t>Oise (60)</t>
  </si>
  <si>
    <t>Somme (80)</t>
  </si>
  <si>
    <t>Calvados (14)</t>
  </si>
  <si>
    <t>Manche (50)</t>
  </si>
  <si>
    <t>Haute-Normandie</t>
  </si>
  <si>
    <t>Seine-Maritime (76)</t>
  </si>
  <si>
    <t>Loire-Atlantique (44)</t>
  </si>
  <si>
    <t>Maine-et-Loire (49)</t>
  </si>
  <si>
    <t>Vendée (85)</t>
  </si>
  <si>
    <t>Provence Alpes Côte d'Azur et Corse</t>
  </si>
  <si>
    <t>Alpes de Haute-Provence (4) +Hautes-Alpes (5) + Corse (20)</t>
  </si>
  <si>
    <t>Alpes-Maritimes (06)</t>
  </si>
  <si>
    <t>Bouches-du-Rhône (13)</t>
  </si>
  <si>
    <t>Var (83)</t>
  </si>
  <si>
    <t>Vaucluse (84)</t>
  </si>
  <si>
    <t>Ile de France</t>
  </si>
  <si>
    <t>Paris (75)</t>
  </si>
  <si>
    <t>Seine-et-Marne (77)</t>
  </si>
  <si>
    <t>Yvelines (78)</t>
  </si>
  <si>
    <t>Essonne (91)</t>
  </si>
  <si>
    <t>Hauts-de-Seine (92)</t>
  </si>
  <si>
    <t>Seine-Saint-Denis (93)</t>
  </si>
  <si>
    <t>Val-de-Marne (94)</t>
  </si>
  <si>
    <t>Val-d'Oise (95)</t>
  </si>
  <si>
    <t xml:space="preserve">Construction </t>
  </si>
  <si>
    <t xml:space="preserve">Commerce </t>
  </si>
  <si>
    <t>Aquitaine</t>
  </si>
  <si>
    <t>Basse-Normandie</t>
  </si>
  <si>
    <t>Poitou-Charentes</t>
  </si>
  <si>
    <t>Poids des recrutements dans chaque grande région</t>
  </si>
  <si>
    <t xml:space="preserve">Champagne-Ardenne </t>
  </si>
  <si>
    <t xml:space="preserve">Limousin </t>
  </si>
  <si>
    <t xml:space="preserve">Auvergne </t>
  </si>
  <si>
    <t xml:space="preserve">Franche-Comté </t>
  </si>
  <si>
    <t xml:space="preserve">Languedoc-Roussillon </t>
  </si>
  <si>
    <t xml:space="preserve">Nord-Pas-de-Calais </t>
  </si>
  <si>
    <t xml:space="preserve">Picardie </t>
  </si>
  <si>
    <t xml:space="preserve">Haute-Normandie </t>
  </si>
  <si>
    <t xml:space="preserve">Tableau 38 : Part des promotions internes au statut de cadre dans les postes pourvus par région </t>
  </si>
  <si>
    <t>Réduction de l'effectif  cadre</t>
  </si>
  <si>
    <t>Stabilité de l'effectif  cadre</t>
  </si>
  <si>
    <t>Meurthre-et-Moselle (54)</t>
  </si>
  <si>
    <t>Meuse (55) + Ardennes (08)</t>
  </si>
  <si>
    <t>Haute-Marne (52) + Aube (10)</t>
  </si>
  <si>
    <t>Pyrénées Atlantiques (64)</t>
  </si>
  <si>
    <t>Ardèche (07) + Drôme (26)</t>
  </si>
  <si>
    <t>Côte-dOr (21)</t>
  </si>
  <si>
    <t>Nièvre (58) + Yonne (89)</t>
  </si>
  <si>
    <t>Jura (25) + Doubs (39)</t>
  </si>
  <si>
    <t>Aude (11) + Lozère (48) + Pyrénées Orientales (66)</t>
  </si>
  <si>
    <t>Gard (30) + Hérault (34)</t>
  </si>
  <si>
    <t>Orne (61) + Eure (27)</t>
  </si>
  <si>
    <t xml:space="preserve"> Mayenne (53) + Sarthe (72)</t>
  </si>
  <si>
    <t>Cher (18) + Indre (36)</t>
  </si>
  <si>
    <t xml:space="preserve"> Loir-et-Cher (41) + Loiret (45)</t>
  </si>
  <si>
    <t>Création après perte d'emplois cadres</t>
  </si>
  <si>
    <t>Création en baisse</t>
  </si>
  <si>
    <t>Création en hausse</t>
  </si>
  <si>
    <t>Perte d'emplois cadres</t>
  </si>
  <si>
    <t>Création stable</t>
  </si>
  <si>
    <t xml:space="preserve">Centre </t>
  </si>
  <si>
    <t xml:space="preserve">Pacac </t>
  </si>
  <si>
    <t>Régions</t>
  </si>
  <si>
    <t>SOMMAIRE</t>
  </si>
  <si>
    <t>La Macro_région permet de passer en revue tous les résultats nécessaires à l'anlayse des régions (bilan, perspectives, prévisions)</t>
  </si>
  <si>
    <t xml:space="preserve">La Macro_version_finale permet le passage de la version complétée à la version finale </t>
  </si>
  <si>
    <t xml:space="preserve">N.B : les onglets en rouge comportent des formules Excel. </t>
  </si>
  <si>
    <t>La Macro_supprime permet le nettoyage du fichier</t>
  </si>
  <si>
    <t>La Macro-arrondis permet de gérer les évolutions d'une année sur l'autre, les epsilons, les volumes par régions ainsi que la somme des parts qui doit être égale à 100 (niveau d'expérience, fonction…)</t>
  </si>
  <si>
    <t>Grand Est</t>
  </si>
  <si>
    <t>Hauts-de-France</t>
  </si>
  <si>
    <t>Nouvelle-Aquitaine</t>
  </si>
  <si>
    <t>Occitanie</t>
  </si>
  <si>
    <t>Grand-Est</t>
  </si>
  <si>
    <t xml:space="preserve">Nouvelle-Aquitaine </t>
  </si>
  <si>
    <t xml:space="preserve">Hauts-de-France </t>
  </si>
  <si>
    <r>
      <t>*Source : Données Unédic estimé</t>
    </r>
    <r>
      <rPr>
        <b/>
        <sz val="8"/>
        <rFont val="Arial"/>
        <family val="2"/>
      </rPr>
      <t>es</t>
    </r>
    <r>
      <rPr>
        <sz val="8"/>
        <rFont val="Arial"/>
        <family val="2"/>
      </rPr>
      <t xml:space="preserve">  2015 + Acoss 2015</t>
    </r>
  </si>
  <si>
    <t>ε</t>
  </si>
  <si>
    <t>Tous les résultats de l'enquête sur les perspectives de recrutement de cadres pour 2017</t>
  </si>
  <si>
    <t>% en colonne pour graphiques dynamiques</t>
  </si>
  <si>
    <t>Loire (42) + Haute-Loire (43)</t>
  </si>
  <si>
    <t>Allier(03) + Cantal (15) + Puy-de-Dôme (63)</t>
  </si>
  <si>
    <t>Lot-et-Garonne (47) + Landes (40)</t>
  </si>
  <si>
    <t>Deux-Sèvres (79)</t>
  </si>
  <si>
    <t>Correze (19) + Dordogne (24)</t>
  </si>
  <si>
    <t>Creuse (23) + Haute-Vienne (87)</t>
  </si>
  <si>
    <t>Charente (16) + Charente-Maritime (17)</t>
  </si>
  <si>
    <t xml:space="preserve"> Vienne (86)</t>
  </si>
  <si>
    <t>Nombre de cadres</t>
  </si>
  <si>
    <t>Nombres de salariés</t>
  </si>
  <si>
    <t>Nombre d'entreprises interrogées</t>
  </si>
  <si>
    <t>- L'ECHANTILLON PANEL</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</si>
</sst>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164" formatCode="_(* #,##0.00_);_(* \(#,##0.00\);_(* &quot;-&quot;??_);_(@_)"/>
    <numFmt numFmtId="165" formatCode="#,##0\ _F"/>
    <numFmt numFmtId="166" formatCode="_-* #,##0\ _F_-;\-* #,##0\ _F_-;_-* &quot;-&quot;??\ _F_-;_-@_-"/>
    <numFmt numFmtId="167" formatCode="_-* #,##0\ _€_-;\-* #,##0\ _€_-;_-* &quot;-&quot;??\ _€_-;_-@_-"/>
    <numFmt numFmtId="168" formatCode="0.0%"/>
    <numFmt numFmtId="169" formatCode="\-0.0;\+0.0"/>
    <numFmt numFmtId="170" formatCode="\+#,#00;\-#,#00"/>
    <numFmt numFmtId="171" formatCode="\+0_0%;\-0_0%"/>
    <numFmt numFmtId="172" formatCode="0_0%;0_0%"/>
    <numFmt numFmtId="173" formatCode="0_0%"/>
    <numFmt numFmtId="174" formatCode="0.0_0%"/>
    <numFmt numFmtId="175" formatCode="\+0.0_0%;\-0.0_0%"/>
    <numFmt numFmtId="176" formatCode="_-* #,##0.00\ _F_-;\-* #,##0.00\ _F_-;_-* &quot;-&quot;??\ _F_-;_-@_-"/>
    <numFmt numFmtId="177" formatCode="\+0.00000_0%;\-0.00000_0%"/>
    <numFmt numFmtId="178" formatCode="###0%"/>
    <numFmt numFmtId="179" formatCode="0,000"/>
    <numFmt numFmtId="180" formatCode="\+0.0;\-0.0"/>
    <numFmt numFmtId="181" formatCode="\+0.0_0;\-0.0_0"/>
    <numFmt numFmtId="182" formatCode="0_ ;\-0\ "/>
    <numFmt numFmtId="183" formatCode="#,##0_ ;\-#,##0\ "/>
    <numFmt numFmtId="184" formatCode="[$-40C]0%"/>
    <numFmt numFmtId="185" formatCode="[$-40C]General"/>
    <numFmt numFmtId="186" formatCode="\+0%;\-0%"/>
    <numFmt numFmtId="187" formatCode="\+0%\ ;\-0%"/>
    <numFmt numFmtId="188" formatCode="_(* #,##0_);_(* \(#,##0\);_(* &quot;-&quot;??_);_(@_)"/>
  </numFmts>
  <fonts count="72" x14ac:knownFonts="1">
    <font>
      <sz val="11"/>
      <color theme="1"/>
      <name val="Calibri"/>
      <family val="2"/>
      <scheme val="minor"/>
    </font>
    <font>
      <b/>
      <sz val="10"/>
      <name val="Arial"/>
      <family val="2"/>
    </font>
    <font>
      <sz val="10"/>
      <name val="Arial"/>
      <family val="2"/>
    </font>
    <font>
      <b/>
      <sz val="9"/>
      <name val="Arial"/>
      <family val="2"/>
    </font>
    <font>
      <sz val="8"/>
      <name val="Arial"/>
      <family val="2"/>
    </font>
    <font>
      <sz val="10"/>
      <name val="MS Sans Serif"/>
      <family val="2"/>
    </font>
    <font>
      <b/>
      <sz val="14"/>
      <name val="Arial"/>
      <family val="2"/>
    </font>
    <font>
      <b/>
      <sz val="11"/>
      <name val="Arial"/>
      <family val="2"/>
    </font>
    <font>
      <b/>
      <sz val="8"/>
      <name val="Arial"/>
      <family val="2"/>
    </font>
    <font>
      <sz val="11"/>
      <name val="Arial"/>
      <family val="2"/>
    </font>
    <font>
      <sz val="11"/>
      <color indexed="8"/>
      <name val="Arial"/>
      <family val="2"/>
    </font>
    <font>
      <b/>
      <sz val="10"/>
      <color indexed="8"/>
      <name val="Arial"/>
      <family val="2"/>
    </font>
    <font>
      <sz val="8"/>
      <name val="Calibri"/>
      <family val="2"/>
    </font>
    <font>
      <sz val="11"/>
      <color indexed="63"/>
      <name val="Arial"/>
      <family val="2"/>
    </font>
    <font>
      <i/>
      <sz val="11"/>
      <name val="Arial"/>
      <family val="2"/>
    </font>
    <font>
      <sz val="7"/>
      <name val="Times New Roman"/>
      <family val="1"/>
    </font>
    <font>
      <b/>
      <sz val="11"/>
      <color indexed="8"/>
      <name val="Arial"/>
      <family val="2"/>
    </font>
    <font>
      <b/>
      <sz val="20"/>
      <color indexed="62"/>
      <name val="Arial"/>
      <family val="2"/>
    </font>
    <font>
      <b/>
      <sz val="18"/>
      <name val="Arial"/>
      <family val="2"/>
    </font>
    <font>
      <sz val="14"/>
      <name val="Arial"/>
      <family val="2"/>
    </font>
    <font>
      <sz val="11"/>
      <color theme="1"/>
      <name val="Calibri"/>
      <family val="2"/>
      <scheme val="minor"/>
    </font>
    <font>
      <sz val="11"/>
      <color rgb="FF3F3F76"/>
      <name val="Calibri"/>
      <family val="2"/>
      <scheme val="minor"/>
    </font>
    <font>
      <u/>
      <sz val="11"/>
      <color theme="10"/>
      <name val="Calibri"/>
      <family val="2"/>
      <scheme val="minor"/>
    </font>
    <font>
      <b/>
      <sz val="10"/>
      <name val="Calibri"/>
      <family val="2"/>
      <scheme val="minor"/>
    </font>
    <font>
      <sz val="11"/>
      <name val="Calibri"/>
      <family val="2"/>
      <scheme val="minor"/>
    </font>
    <font>
      <sz val="10"/>
      <name val="Calibri"/>
      <family val="2"/>
      <scheme val="minor"/>
    </font>
    <font>
      <b/>
      <sz val="11"/>
      <name val="Calibri"/>
      <family val="2"/>
      <scheme val="minor"/>
    </font>
    <font>
      <sz val="11"/>
      <color theme="1"/>
      <name val="Arial"/>
      <family val="2"/>
    </font>
    <font>
      <b/>
      <sz val="10"/>
      <color rgb="FF17365D"/>
      <name val="Arial"/>
      <family val="2"/>
    </font>
    <font>
      <b/>
      <sz val="14"/>
      <color rgb="FF17365D"/>
      <name val="Arial"/>
      <family val="2"/>
    </font>
    <font>
      <sz val="10"/>
      <color theme="1"/>
      <name val="Arial"/>
      <family val="2"/>
    </font>
    <font>
      <b/>
      <sz val="12"/>
      <color rgb="FFE46C0A"/>
      <name val="Arial"/>
      <family val="2"/>
    </font>
    <font>
      <sz val="8"/>
      <color theme="1"/>
      <name val="Arial"/>
      <family val="2"/>
    </font>
    <font>
      <b/>
      <sz val="10"/>
      <color theme="9" tint="-0.249977111117893"/>
      <name val="Arial"/>
      <family val="2"/>
    </font>
    <font>
      <b/>
      <sz val="10"/>
      <color rgb="FF00B050"/>
      <name val="Arial"/>
      <family val="2"/>
    </font>
    <font>
      <b/>
      <sz val="10"/>
      <color theme="1"/>
      <name val="Arial"/>
      <family val="2"/>
    </font>
    <font>
      <sz val="10"/>
      <color rgb="FF00B050"/>
      <name val="Arial"/>
      <family val="2"/>
    </font>
    <font>
      <sz val="10"/>
      <color rgb="FF0070C0"/>
      <name val="Arial"/>
      <family val="2"/>
    </font>
    <font>
      <b/>
      <sz val="11"/>
      <color rgb="FF17365D"/>
      <name val="Arial"/>
      <family val="2"/>
    </font>
    <font>
      <b/>
      <sz val="11"/>
      <color theme="1"/>
      <name val="Arial"/>
      <family val="2"/>
    </font>
    <font>
      <b/>
      <sz val="11"/>
      <color rgb="FF000000"/>
      <name val="Arial"/>
      <family val="2"/>
    </font>
    <font>
      <sz val="10"/>
      <color rgb="FFFF0000"/>
      <name val="Arial"/>
      <family val="2"/>
    </font>
    <font>
      <b/>
      <sz val="11"/>
      <color rgb="FF0070C0"/>
      <name val="Arial"/>
      <family val="2"/>
    </font>
    <font>
      <sz val="14"/>
      <color theme="1"/>
      <name val="Arial"/>
      <family val="2"/>
    </font>
    <font>
      <b/>
      <sz val="20"/>
      <color theme="8"/>
      <name val="Arial"/>
      <family val="2"/>
    </font>
    <font>
      <b/>
      <sz val="13"/>
      <color rgb="FF17365D"/>
      <name val="Arial"/>
      <family val="2"/>
    </font>
    <font>
      <b/>
      <sz val="11"/>
      <color rgb="FF00B050"/>
      <name val="Arial"/>
      <family val="2"/>
    </font>
    <font>
      <sz val="11"/>
      <color rgb="FFFF0000"/>
      <name val="Arial"/>
      <family val="2"/>
    </font>
    <font>
      <sz val="9"/>
      <color rgb="FFFF0000"/>
      <name val="Arial"/>
      <family val="2"/>
    </font>
    <font>
      <sz val="9"/>
      <color indexed="8"/>
      <name val="Arial"/>
      <family val="2"/>
    </font>
    <font>
      <sz val="9"/>
      <name val="Arial"/>
      <family val="2"/>
    </font>
    <font>
      <b/>
      <sz val="10"/>
      <color rgb="FF0070C0"/>
      <name val="Arial"/>
      <family val="2"/>
    </font>
    <font>
      <b/>
      <sz val="9"/>
      <color rgb="FF00B050"/>
      <name val="Arial"/>
      <family val="2"/>
    </font>
    <font>
      <b/>
      <sz val="9"/>
      <color indexed="8"/>
      <name val="Arial"/>
      <family val="2"/>
    </font>
    <font>
      <sz val="9"/>
      <color theme="1"/>
      <name val="Arial"/>
      <family val="2"/>
    </font>
    <font>
      <b/>
      <sz val="11"/>
      <color rgb="FF00B050"/>
      <name val="Calibri"/>
      <family val="2"/>
      <scheme val="minor"/>
    </font>
    <font>
      <sz val="11"/>
      <color rgb="FF00B050"/>
      <name val="Calibri"/>
      <family val="2"/>
      <scheme val="minor"/>
    </font>
    <font>
      <sz val="9"/>
      <color rgb="FF00B050"/>
      <name val="Arial"/>
      <family val="2"/>
    </font>
    <font>
      <b/>
      <sz val="8"/>
      <color rgb="FF00B050"/>
      <name val="Arial"/>
      <family val="2"/>
    </font>
    <font>
      <b/>
      <sz val="11"/>
      <color rgb="FFFF0000"/>
      <name val="Arial"/>
      <family val="2"/>
    </font>
    <font>
      <b/>
      <sz val="11"/>
      <color theme="4"/>
      <name val="Arial"/>
      <family val="2"/>
    </font>
    <font>
      <sz val="11"/>
      <color theme="4"/>
      <name val="Calibri"/>
      <family val="2"/>
      <scheme val="minor"/>
    </font>
    <font>
      <sz val="10"/>
      <color theme="0"/>
      <name val="Arial"/>
      <family val="2"/>
    </font>
    <font>
      <sz val="11"/>
      <color theme="0"/>
      <name val="Arial"/>
      <family val="2"/>
    </font>
    <font>
      <b/>
      <sz val="10"/>
      <color theme="0"/>
      <name val="Arial"/>
      <family val="2"/>
    </font>
    <font>
      <b/>
      <sz val="11"/>
      <color rgb="FFFF0000"/>
      <name val="Calibri"/>
      <family val="2"/>
      <scheme val="minor"/>
    </font>
    <font>
      <b/>
      <sz val="10"/>
      <color theme="3" tint="0.39997558519241921"/>
      <name val="Arial"/>
      <family val="2"/>
    </font>
    <font>
      <b/>
      <sz val="10"/>
      <color rgb="FFFF0000"/>
      <name val="Arial"/>
      <family val="2"/>
    </font>
    <font>
      <sz val="11"/>
      <color rgb="FF3366FF"/>
      <name val="Calibri"/>
      <family val="2"/>
    </font>
    <font>
      <sz val="11"/>
      <color rgb="FF000000"/>
      <name val="Calibri"/>
      <family val="2"/>
    </font>
    <font>
      <b/>
      <sz val="11"/>
      <color theme="1"/>
      <name val="Calibri"/>
      <family val="2"/>
      <scheme val="minor"/>
    </font>
    <font>
      <sz val="11"/>
      <color rgb="FF009900"/>
      <name val="Calibri"/>
      <family val="2"/>
      <scheme val="minor"/>
    </font>
  </fonts>
  <fills count="5">
    <fill>
      <patternFill patternType="none"/>
    </fill>
    <fill>
      <patternFill patternType="gray125"/>
    </fill>
    <fill>
      <patternFill patternType="solid">
        <fgColor rgb="FFFFCC99"/>
      </patternFill>
    </fill>
    <fill>
      <patternFill patternType="solid">
        <fgColor theme="3" tint="0.79998168889431442"/>
        <bgColor indexed="64"/>
      </patternFill>
    </fill>
    <fill>
      <patternFill patternType="solid">
        <fgColor theme="0"/>
        <bgColor indexed="64"/>
      </patternFill>
    </fill>
  </fills>
  <borders count="9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medium">
        <color auto="1"/>
      </top>
      <bottom/>
      <diagonal/>
    </border>
    <border>
      <left/>
      <right style="thin">
        <color auto="1"/>
      </right>
      <top style="thin">
        <color auto="1"/>
      </top>
      <bottom/>
      <diagonal/>
    </border>
    <border>
      <left/>
      <right style="thin">
        <color auto="1"/>
      </right>
      <top style="medium">
        <color auto="1"/>
      </top>
      <bottom style="medium">
        <color auto="1"/>
      </bottom>
      <diagonal/>
    </border>
    <border>
      <left style="medium">
        <color auto="1"/>
      </left>
      <right style="thin">
        <color auto="1"/>
      </right>
      <top style="medium">
        <color auto="1"/>
      </top>
      <bottom/>
      <diagonal/>
    </border>
    <border>
      <left/>
      <right style="thin">
        <color auto="1"/>
      </right>
      <top/>
      <bottom style="thin">
        <color auto="1"/>
      </bottom>
      <diagonal/>
    </border>
    <border>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medium">
        <color rgb="FF0070C0"/>
      </left>
      <right/>
      <top style="medium">
        <color rgb="FF0070C0"/>
      </top>
      <bottom style="medium">
        <color rgb="FF0070C0"/>
      </bottom>
      <diagonal/>
    </border>
    <border>
      <left/>
      <right style="medium">
        <color rgb="FF0070C0"/>
      </right>
      <top style="medium">
        <color rgb="FF0070C0"/>
      </top>
      <bottom style="medium">
        <color rgb="FF0070C0"/>
      </bottom>
      <diagonal/>
    </border>
    <border>
      <left style="thin">
        <color auto="1"/>
      </left>
      <right style="thin">
        <color indexed="64"/>
      </right>
      <top style="medium">
        <color indexed="64"/>
      </top>
      <bottom style="thin">
        <color auto="1"/>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bottom/>
      <diagonal/>
    </border>
    <border>
      <left style="thin">
        <color indexed="64"/>
      </left>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auto="1"/>
      </right>
      <top style="thin">
        <color auto="1"/>
      </top>
      <bottom style="thin">
        <color auto="1"/>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auto="1"/>
      </left>
      <right style="medium">
        <color auto="1"/>
      </right>
      <top style="medium">
        <color auto="1"/>
      </top>
      <bottom style="medium">
        <color indexed="64"/>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medium">
        <color indexed="8"/>
      </left>
      <right style="thin">
        <color indexed="8"/>
      </right>
      <top/>
      <bottom/>
      <diagonal/>
    </border>
    <border>
      <left style="thin">
        <color indexed="8"/>
      </left>
      <right style="thin">
        <color indexed="8"/>
      </right>
      <top/>
      <bottom/>
      <diagonal/>
    </border>
    <border>
      <left/>
      <right style="thin">
        <color auto="1"/>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auto="1"/>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thick">
        <color indexed="8"/>
      </left>
      <right style="thin">
        <color indexed="8"/>
      </right>
      <top/>
      <bottom/>
      <diagonal/>
    </border>
    <border>
      <left style="medium">
        <color indexed="64"/>
      </left>
      <right style="medium">
        <color indexed="64"/>
      </right>
      <top style="medium">
        <color indexed="64"/>
      </top>
      <bottom/>
      <diagonal/>
    </border>
    <border>
      <left style="medium">
        <color indexed="64"/>
      </left>
      <right style="thick">
        <color indexed="8"/>
      </right>
      <top style="medium">
        <color indexed="64"/>
      </top>
      <bottom/>
      <diagonal/>
    </border>
    <border>
      <left style="thick">
        <color indexed="8"/>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style="medium">
        <color indexed="64"/>
      </right>
      <top style="medium">
        <color indexed="64"/>
      </top>
      <bottom/>
      <diagonal/>
    </border>
    <border>
      <left style="medium">
        <color indexed="64"/>
      </left>
      <right style="thick">
        <color indexed="8"/>
      </right>
      <top/>
      <bottom/>
      <diagonal/>
    </border>
    <border>
      <left style="thin">
        <color indexed="8"/>
      </left>
      <right style="medium">
        <color indexed="64"/>
      </right>
      <top/>
      <bottom/>
      <diagonal/>
    </border>
    <border>
      <left style="medium">
        <color indexed="64"/>
      </left>
      <right style="thick">
        <color indexed="8"/>
      </right>
      <top/>
      <bottom style="medium">
        <color indexed="64"/>
      </bottom>
      <diagonal/>
    </border>
    <border>
      <left style="thick">
        <color indexed="8"/>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auto="1"/>
      </bottom>
      <diagonal/>
    </border>
    <border>
      <left/>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right style="thin">
        <color auto="1"/>
      </right>
      <top style="medium">
        <color indexed="64"/>
      </top>
      <bottom style="thin">
        <color auto="1"/>
      </bottom>
      <diagonal/>
    </border>
    <border>
      <left style="thin">
        <color auto="1"/>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auto="1"/>
      </bottom>
      <diagonal/>
    </border>
    <border>
      <left style="thin">
        <color indexed="64"/>
      </left>
      <right style="medium">
        <color indexed="64"/>
      </right>
      <top style="medium">
        <color indexed="64"/>
      </top>
      <bottom/>
      <diagonal/>
    </border>
    <border>
      <left/>
      <right style="thin">
        <color auto="1"/>
      </right>
      <top style="medium">
        <color indexed="64"/>
      </top>
      <bottom/>
      <diagonal/>
    </border>
    <border>
      <left style="medium">
        <color auto="1"/>
      </left>
      <right style="thin">
        <color auto="1"/>
      </right>
      <top style="medium">
        <color auto="1"/>
      </top>
      <bottom/>
      <diagonal/>
    </border>
  </borders>
  <cellStyleXfs count="16">
    <xf numFmtId="0" fontId="0" fillId="0" borderId="0"/>
    <xf numFmtId="0" fontId="21" fillId="2" borderId="19" applyNumberFormat="0" applyAlignment="0" applyProtection="0"/>
    <xf numFmtId="0" fontId="22" fillId="0" borderId="0" applyNumberFormat="0" applyFill="0" applyBorder="0" applyAlignment="0" applyProtection="0"/>
    <xf numFmtId="164" fontId="20"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76" fontId="2" fillId="0" borderId="0" applyFont="0" applyFill="0" applyBorder="0" applyAlignment="0" applyProtection="0"/>
    <xf numFmtId="0" fontId="2" fillId="0" borderId="0"/>
    <xf numFmtId="0" fontId="5" fillId="0" borderId="0"/>
    <xf numFmtId="0" fontId="2" fillId="0" borderId="0"/>
    <xf numFmtId="9" fontId="20"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84" fontId="69" fillId="0" borderId="0"/>
    <xf numFmtId="185" fontId="69" fillId="0" borderId="0"/>
  </cellStyleXfs>
  <cellXfs count="562">
    <xf numFmtId="0" fontId="0" fillId="0" borderId="0" xfId="0"/>
    <xf numFmtId="0" fontId="2" fillId="0" borderId="0" xfId="0" applyFont="1" applyFill="1"/>
    <xf numFmtId="0" fontId="1" fillId="0" borderId="0" xfId="0" applyFont="1"/>
    <xf numFmtId="0" fontId="23" fillId="0" borderId="0" xfId="0" applyFont="1" applyAlignment="1">
      <alignment vertical="center"/>
    </xf>
    <xf numFmtId="0" fontId="1" fillId="0" borderId="0" xfId="0" applyFont="1" applyAlignment="1">
      <alignment vertical="center"/>
    </xf>
    <xf numFmtId="0" fontId="4" fillId="0" borderId="0" xfId="0" applyFont="1"/>
    <xf numFmtId="0" fontId="2" fillId="0" borderId="0" xfId="0" applyFont="1"/>
    <xf numFmtId="0" fontId="24" fillId="0" borderId="0" xfId="0" applyFont="1"/>
    <xf numFmtId="9" fontId="2" fillId="0" borderId="0" xfId="0" applyNumberFormat="1" applyFont="1"/>
    <xf numFmtId="0" fontId="1" fillId="0" borderId="0" xfId="0" applyFont="1" applyFill="1" applyBorder="1"/>
    <xf numFmtId="0" fontId="6" fillId="0" borderId="0" xfId="0" applyFont="1" applyAlignment="1">
      <alignment horizontal="left" vertical="top"/>
    </xf>
    <xf numFmtId="3" fontId="2" fillId="0" borderId="1" xfId="3" applyNumberFormat="1" applyFont="1" applyBorder="1"/>
    <xf numFmtId="3" fontId="2" fillId="0" borderId="0" xfId="0" applyNumberFormat="1" applyFont="1"/>
    <xf numFmtId="3" fontId="1" fillId="0" borderId="0" xfId="3" applyNumberFormat="1" applyFont="1" applyBorder="1"/>
    <xf numFmtId="0" fontId="9" fillId="0" borderId="0" xfId="0" applyFont="1"/>
    <xf numFmtId="9" fontId="2" fillId="0" borderId="0" xfId="10" applyFont="1"/>
    <xf numFmtId="168" fontId="24" fillId="0" borderId="0" xfId="10" applyNumberFormat="1" applyFont="1"/>
    <xf numFmtId="167" fontId="2" fillId="0" borderId="0" xfId="0" applyNumberFormat="1" applyFont="1"/>
    <xf numFmtId="173" fontId="2" fillId="0" borderId="0" xfId="0" applyNumberFormat="1" applyFont="1"/>
    <xf numFmtId="175" fontId="1" fillId="0" borderId="0" xfId="10" applyNumberFormat="1" applyFont="1" applyBorder="1"/>
    <xf numFmtId="175" fontId="2" fillId="0" borderId="0" xfId="0" applyNumberFormat="1" applyFont="1"/>
    <xf numFmtId="168" fontId="2" fillId="0" borderId="0" xfId="10" applyNumberFormat="1" applyFont="1"/>
    <xf numFmtId="0" fontId="30" fillId="0" borderId="0" xfId="0" applyFont="1"/>
    <xf numFmtId="171" fontId="30" fillId="0" borderId="0" xfId="0" applyNumberFormat="1" applyFont="1"/>
    <xf numFmtId="0" fontId="31" fillId="0" borderId="0" xfId="0" applyFont="1" applyAlignment="1">
      <alignment vertical="center"/>
    </xf>
    <xf numFmtId="0" fontId="32" fillId="0" borderId="0" xfId="0" applyFont="1"/>
    <xf numFmtId="0" fontId="30" fillId="0" borderId="0" xfId="0" applyFont="1" applyFill="1"/>
    <xf numFmtId="0" fontId="35" fillId="0" borderId="0" xfId="0" applyFont="1"/>
    <xf numFmtId="0" fontId="7" fillId="0" borderId="0" xfId="0" quotePrefix="1" applyFont="1" applyAlignment="1">
      <alignment horizontal="left" vertical="top"/>
    </xf>
    <xf numFmtId="0" fontId="9" fillId="0" borderId="0" xfId="0" applyFont="1" applyAlignment="1">
      <alignment vertical="center"/>
    </xf>
    <xf numFmtId="165" fontId="1" fillId="3" borderId="1" xfId="7" applyNumberFormat="1" applyFont="1" applyFill="1" applyBorder="1" applyAlignment="1">
      <alignment horizontal="center" vertical="center" wrapText="1"/>
    </xf>
    <xf numFmtId="3" fontId="1" fillId="3" borderId="1" xfId="0" applyNumberFormat="1" applyFont="1" applyFill="1" applyBorder="1" applyAlignment="1">
      <alignment horizontal="center" vertical="center" wrapText="1"/>
    </xf>
    <xf numFmtId="165" fontId="1" fillId="3" borderId="9" xfId="7" applyNumberFormat="1" applyFont="1" applyFill="1" applyBorder="1" applyAlignment="1">
      <alignment horizontal="center" vertical="center" wrapText="1"/>
    </xf>
    <xf numFmtId="3" fontId="2" fillId="0" borderId="9" xfId="3" applyNumberFormat="1" applyFont="1" applyBorder="1"/>
    <xf numFmtId="3" fontId="2" fillId="0" borderId="13" xfId="3" applyNumberFormat="1" applyFont="1" applyBorder="1"/>
    <xf numFmtId="0" fontId="39" fillId="0" borderId="0" xfId="0" applyFont="1" applyAlignment="1">
      <alignment vertical="center"/>
    </xf>
    <xf numFmtId="0" fontId="27" fillId="0" borderId="0" xfId="0" applyFont="1" applyAlignment="1">
      <alignment vertical="center"/>
    </xf>
    <xf numFmtId="0" fontId="7" fillId="0" borderId="0" xfId="0" applyFont="1" applyAlignment="1">
      <alignment vertical="center"/>
    </xf>
    <xf numFmtId="0" fontId="9" fillId="0" borderId="0" xfId="0" applyFont="1" applyAlignment="1">
      <alignment horizontal="left" vertical="center" indent="7"/>
    </xf>
    <xf numFmtId="0" fontId="40" fillId="0" borderId="0" xfId="0" applyFont="1" applyAlignment="1">
      <alignment vertical="center"/>
    </xf>
    <xf numFmtId="0" fontId="29" fillId="0" borderId="0" xfId="0" applyFont="1" applyAlignment="1" applyProtection="1">
      <alignment vertical="center"/>
      <protection locked="0"/>
    </xf>
    <xf numFmtId="0" fontId="30" fillId="0" borderId="0" xfId="0" applyFont="1" applyProtection="1">
      <protection locked="0"/>
    </xf>
    <xf numFmtId="0" fontId="34" fillId="0" borderId="0" xfId="0" applyFont="1" applyProtection="1">
      <protection locked="0"/>
    </xf>
    <xf numFmtId="0" fontId="28" fillId="0" borderId="0" xfId="0" quotePrefix="1" applyFont="1" applyAlignment="1" applyProtection="1">
      <alignment vertical="center"/>
      <protection locked="0"/>
    </xf>
    <xf numFmtId="0" fontId="30" fillId="0" borderId="0" xfId="0" applyFont="1" applyFill="1" applyProtection="1">
      <protection locked="0"/>
    </xf>
    <xf numFmtId="0" fontId="2" fillId="0" borderId="0" xfId="0" applyFont="1" applyProtection="1">
      <protection locked="0"/>
    </xf>
    <xf numFmtId="177" fontId="30" fillId="0" borderId="0" xfId="0" applyNumberFormat="1" applyFont="1" applyProtection="1">
      <protection locked="0"/>
    </xf>
    <xf numFmtId="171" fontId="30" fillId="0" borderId="0" xfId="0" applyNumberFormat="1" applyFont="1" applyProtection="1">
      <protection locked="0"/>
    </xf>
    <xf numFmtId="0" fontId="37" fillId="0" borderId="0" xfId="0" applyFont="1" applyProtection="1">
      <protection locked="0"/>
    </xf>
    <xf numFmtId="9" fontId="36" fillId="0" borderId="0" xfId="0" applyNumberFormat="1" applyFont="1" applyProtection="1">
      <protection locked="0"/>
    </xf>
    <xf numFmtId="0" fontId="4" fillId="0" borderId="0" xfId="0" applyFont="1" applyProtection="1">
      <protection locked="0"/>
    </xf>
    <xf numFmtId="0" fontId="4" fillId="0" borderId="0" xfId="0" applyFont="1" applyFill="1" applyProtection="1">
      <protection locked="0"/>
    </xf>
    <xf numFmtId="0" fontId="24" fillId="0" borderId="0" xfId="0" applyFont="1" applyProtection="1">
      <protection locked="0"/>
    </xf>
    <xf numFmtId="0" fontId="1" fillId="0" borderId="0" xfId="0" applyFont="1" applyProtection="1">
      <protection locked="0"/>
    </xf>
    <xf numFmtId="0" fontId="8" fillId="0" borderId="0" xfId="0" applyFont="1" applyProtection="1">
      <protection locked="0"/>
    </xf>
    <xf numFmtId="173" fontId="2" fillId="0" borderId="0" xfId="0" applyNumberFormat="1" applyFont="1" applyProtection="1">
      <protection locked="0"/>
    </xf>
    <xf numFmtId="0" fontId="23" fillId="0" borderId="0" xfId="0" applyFont="1" applyAlignment="1" applyProtection="1">
      <alignment vertical="center"/>
      <protection locked="0"/>
    </xf>
    <xf numFmtId="0" fontId="2" fillId="0" borderId="0" xfId="0" applyFont="1" applyFill="1" applyProtection="1">
      <protection locked="0"/>
    </xf>
    <xf numFmtId="0" fontId="31" fillId="0" borderId="0" xfId="0" applyFont="1" applyAlignment="1" applyProtection="1">
      <alignment vertical="center"/>
      <protection locked="0"/>
    </xf>
    <xf numFmtId="0" fontId="33" fillId="0" borderId="0" xfId="0" applyFont="1" applyProtection="1"/>
    <xf numFmtId="0" fontId="30" fillId="0" borderId="0" xfId="0" applyFont="1" applyProtection="1"/>
    <xf numFmtId="0" fontId="35" fillId="0" borderId="0" xfId="0" applyFont="1" applyProtection="1"/>
    <xf numFmtId="0" fontId="30" fillId="0" borderId="0" xfId="0" applyFont="1" applyFill="1" applyProtection="1"/>
    <xf numFmtId="0" fontId="34" fillId="0" borderId="0" xfId="0" applyFont="1" applyProtection="1"/>
    <xf numFmtId="0" fontId="2" fillId="0" borderId="0" xfId="0" applyFont="1" applyProtection="1"/>
    <xf numFmtId="165" fontId="1" fillId="3" borderId="1" xfId="0" applyNumberFormat="1" applyFont="1" applyFill="1" applyBorder="1" applyAlignment="1" applyProtection="1">
      <alignment horizontal="center" wrapText="1"/>
    </xf>
    <xf numFmtId="0" fontId="1" fillId="3" borderId="1" xfId="0" applyFont="1" applyFill="1" applyBorder="1" applyAlignment="1" applyProtection="1">
      <alignment horizontal="center" wrapText="1"/>
    </xf>
    <xf numFmtId="3" fontId="2" fillId="0" borderId="9" xfId="0" applyNumberFormat="1" applyFont="1" applyFill="1" applyBorder="1" applyProtection="1"/>
    <xf numFmtId="3" fontId="2" fillId="0" borderId="1" xfId="0" applyNumberFormat="1" applyFont="1" applyFill="1" applyBorder="1" applyProtection="1"/>
    <xf numFmtId="171" fontId="30" fillId="0" borderId="1" xfId="10" applyNumberFormat="1" applyFont="1" applyFill="1" applyBorder="1" applyProtection="1"/>
    <xf numFmtId="177" fontId="30" fillId="0" borderId="0" xfId="0" applyNumberFormat="1" applyFont="1" applyProtection="1"/>
    <xf numFmtId="0" fontId="2" fillId="0" borderId="1" xfId="0" applyFont="1" applyFill="1" applyBorder="1" applyProtection="1"/>
    <xf numFmtId="171" fontId="30" fillId="0" borderId="1" xfId="10" quotePrefix="1" applyNumberFormat="1" applyFont="1" applyFill="1" applyBorder="1" applyAlignment="1" applyProtection="1">
      <alignment horizontal="right"/>
    </xf>
    <xf numFmtId="0" fontId="2" fillId="0" borderId="0" xfId="0" applyFont="1" applyFill="1" applyBorder="1" applyProtection="1"/>
    <xf numFmtId="0" fontId="32" fillId="0" borderId="0" xfId="0" applyFont="1" applyProtection="1"/>
    <xf numFmtId="0" fontId="37" fillId="0" borderId="0" xfId="0" applyFont="1" applyProtection="1"/>
    <xf numFmtId="0" fontId="29" fillId="0" borderId="0" xfId="0" applyFont="1" applyAlignment="1" applyProtection="1">
      <alignment vertical="center"/>
    </xf>
    <xf numFmtId="0" fontId="28" fillId="0" borderId="0" xfId="0" quotePrefix="1" applyFont="1" applyAlignment="1" applyProtection="1">
      <alignment vertical="center"/>
    </xf>
    <xf numFmtId="0" fontId="1" fillId="3" borderId="1" xfId="0" applyFont="1" applyFill="1" applyBorder="1" applyAlignment="1" applyProtection="1">
      <alignment horizontal="center" vertical="center" wrapText="1"/>
    </xf>
    <xf numFmtId="173" fontId="30" fillId="0" borderId="1" xfId="10" applyNumberFormat="1" applyFont="1" applyBorder="1" applyProtection="1"/>
    <xf numFmtId="173" fontId="2" fillId="0" borderId="0" xfId="10" applyNumberFormat="1" applyFont="1" applyBorder="1" applyProtection="1"/>
    <xf numFmtId="0" fontId="4" fillId="0" borderId="0" xfId="0" applyFont="1" applyProtection="1"/>
    <xf numFmtId="0" fontId="4" fillId="0" borderId="0" xfId="0" applyFont="1" applyFill="1" applyProtection="1"/>
    <xf numFmtId="0" fontId="28" fillId="0" borderId="0" xfId="0" applyFont="1" applyAlignment="1" applyProtection="1">
      <alignment vertical="center"/>
    </xf>
    <xf numFmtId="0" fontId="31" fillId="0" borderId="0" xfId="0" applyFont="1" applyAlignment="1" applyProtection="1">
      <alignment vertical="center"/>
    </xf>
    <xf numFmtId="0" fontId="1" fillId="0" borderId="0" xfId="0" applyFont="1" applyProtection="1"/>
    <xf numFmtId="0" fontId="1" fillId="3" borderId="2" xfId="0" applyFont="1" applyFill="1" applyBorder="1" applyAlignment="1" applyProtection="1">
      <alignment horizontal="center" vertical="center" wrapText="1"/>
    </xf>
    <xf numFmtId="173" fontId="30" fillId="0" borderId="0" xfId="0" applyNumberFormat="1" applyFont="1" applyProtection="1"/>
    <xf numFmtId="9" fontId="4" fillId="0" borderId="0" xfId="10" applyFont="1" applyProtection="1"/>
    <xf numFmtId="0" fontId="1" fillId="0" borderId="0" xfId="0" applyFont="1" applyFill="1" applyProtection="1"/>
    <xf numFmtId="0" fontId="2" fillId="0" borderId="0" xfId="0" applyFont="1" applyFill="1" applyAlignment="1" applyProtection="1"/>
    <xf numFmtId="9" fontId="30" fillId="0" borderId="0" xfId="0" applyNumberFormat="1" applyFont="1" applyProtection="1"/>
    <xf numFmtId="173" fontId="35" fillId="0" borderId="8" xfId="10" applyNumberFormat="1" applyFont="1" applyBorder="1" applyProtection="1"/>
    <xf numFmtId="173" fontId="35" fillId="0" borderId="6" xfId="10" applyNumberFormat="1" applyFont="1" applyBorder="1" applyProtection="1"/>
    <xf numFmtId="173" fontId="35" fillId="0" borderId="3" xfId="10" applyNumberFormat="1" applyFont="1" applyBorder="1" applyProtection="1"/>
    <xf numFmtId="0" fontId="1" fillId="0" borderId="0" xfId="0" applyFont="1" applyFill="1" applyBorder="1" applyProtection="1"/>
    <xf numFmtId="173" fontId="35" fillId="0" borderId="0" xfId="10" applyNumberFormat="1" applyFont="1" applyBorder="1" applyProtection="1"/>
    <xf numFmtId="0" fontId="2" fillId="0" borderId="0" xfId="0" applyFont="1" applyFill="1" applyProtection="1"/>
    <xf numFmtId="9" fontId="32" fillId="0" borderId="0" xfId="0" applyNumberFormat="1" applyFont="1" applyProtection="1"/>
    <xf numFmtId="0" fontId="6" fillId="0" borderId="0" xfId="0" applyFont="1" applyAlignment="1" applyProtection="1">
      <alignment horizontal="left" vertical="top"/>
    </xf>
    <xf numFmtId="0" fontId="7" fillId="0" borderId="0" xfId="0" quotePrefix="1" applyFont="1" applyAlignment="1" applyProtection="1">
      <alignment horizontal="left" vertical="top"/>
    </xf>
    <xf numFmtId="3" fontId="1" fillId="3" borderId="9" xfId="0" applyNumberFormat="1" applyFont="1" applyFill="1" applyBorder="1" applyAlignment="1" applyProtection="1">
      <alignment horizontal="center" vertical="center" wrapText="1"/>
    </xf>
    <xf numFmtId="0" fontId="26" fillId="3" borderId="1" xfId="0" applyFont="1" applyFill="1" applyBorder="1" applyAlignment="1" applyProtection="1">
      <alignment horizontal="center" vertical="center" wrapText="1"/>
    </xf>
    <xf numFmtId="3" fontId="1" fillId="3" borderId="11" xfId="0" applyNumberFormat="1" applyFont="1" applyFill="1" applyBorder="1" applyAlignment="1" applyProtection="1">
      <alignment horizontal="center" vertical="center" wrapText="1"/>
    </xf>
    <xf numFmtId="3" fontId="1" fillId="3" borderId="1" xfId="0" applyNumberFormat="1" applyFont="1" applyFill="1" applyBorder="1" applyAlignment="1" applyProtection="1">
      <alignment horizontal="center" vertical="center" wrapText="1"/>
    </xf>
    <xf numFmtId="170" fontId="2" fillId="0" borderId="1" xfId="3" applyNumberFormat="1" applyFont="1" applyBorder="1" applyProtection="1"/>
    <xf numFmtId="3" fontId="1" fillId="0" borderId="0" xfId="3" applyNumberFormat="1" applyFont="1" applyBorder="1" applyProtection="1"/>
    <xf numFmtId="170" fontId="1" fillId="0" borderId="0" xfId="3" applyNumberFormat="1" applyFont="1" applyBorder="1" applyProtection="1"/>
    <xf numFmtId="0" fontId="4" fillId="0" borderId="0" xfId="0" applyFont="1" applyFill="1" applyBorder="1" applyProtection="1"/>
    <xf numFmtId="0" fontId="8" fillId="0" borderId="0" xfId="0" applyFont="1" applyProtection="1"/>
    <xf numFmtId="0" fontId="9" fillId="0" borderId="0" xfId="0" applyFont="1" applyProtection="1"/>
    <xf numFmtId="0" fontId="9" fillId="0" borderId="0" xfId="0" applyFont="1" applyFill="1" applyProtection="1"/>
    <xf numFmtId="166" fontId="2" fillId="0" borderId="9" xfId="3" applyNumberFormat="1" applyFont="1" applyFill="1" applyBorder="1" applyProtection="1"/>
    <xf numFmtId="166" fontId="2" fillId="0" borderId="1" xfId="3" applyNumberFormat="1" applyFont="1" applyFill="1" applyBorder="1" applyProtection="1"/>
    <xf numFmtId="171" fontId="2" fillId="0" borderId="0" xfId="0" applyNumberFormat="1" applyFont="1" applyProtection="1"/>
    <xf numFmtId="166" fontId="1" fillId="0" borderId="0" xfId="0" applyNumberFormat="1" applyFont="1" applyBorder="1" applyProtection="1"/>
    <xf numFmtId="171" fontId="1" fillId="0" borderId="0" xfId="10" applyNumberFormat="1" applyFont="1" applyFill="1" applyBorder="1" applyProtection="1"/>
    <xf numFmtId="166" fontId="2" fillId="0" borderId="0" xfId="0" applyNumberFormat="1" applyFont="1" applyProtection="1"/>
    <xf numFmtId="9" fontId="2" fillId="0" borderId="0" xfId="10" applyFont="1" applyBorder="1" applyAlignment="1" applyProtection="1">
      <alignment horizontal="left"/>
    </xf>
    <xf numFmtId="0" fontId="26" fillId="3" borderId="9" xfId="0" applyFont="1" applyFill="1" applyBorder="1" applyAlignment="1" applyProtection="1">
      <alignment horizontal="center" vertical="center" wrapText="1"/>
    </xf>
    <xf numFmtId="3" fontId="1" fillId="3" borderId="10" xfId="0" applyNumberFormat="1" applyFont="1" applyFill="1" applyBorder="1" applyAlignment="1" applyProtection="1">
      <alignment horizontal="center" vertical="center" wrapText="1"/>
    </xf>
    <xf numFmtId="170" fontId="2" fillId="0" borderId="0" xfId="0" applyNumberFormat="1" applyFont="1" applyProtection="1"/>
    <xf numFmtId="9" fontId="1" fillId="3" borderId="9" xfId="10" applyFont="1" applyFill="1" applyBorder="1" applyAlignment="1" applyProtection="1">
      <alignment horizontal="center" vertical="center" wrapText="1"/>
    </xf>
    <xf numFmtId="9" fontId="1" fillId="3" borderId="1" xfId="10" applyFont="1" applyFill="1" applyBorder="1" applyAlignment="1" applyProtection="1">
      <alignment horizontal="center" vertical="center" wrapText="1"/>
    </xf>
    <xf numFmtId="9" fontId="2" fillId="0" borderId="0" xfId="10" applyFont="1" applyProtection="1"/>
    <xf numFmtId="172" fontId="2" fillId="0" borderId="0" xfId="0" applyNumberFormat="1" applyFont="1" applyProtection="1"/>
    <xf numFmtId="172" fontId="1" fillId="0" borderId="0" xfId="10" applyNumberFormat="1" applyFont="1" applyBorder="1" applyProtection="1"/>
    <xf numFmtId="0" fontId="1" fillId="0" borderId="0" xfId="0" applyFont="1" applyAlignment="1" applyProtection="1">
      <alignment horizontal="left" vertical="center" indent="5"/>
    </xf>
    <xf numFmtId="0" fontId="1" fillId="0" borderId="0" xfId="0" applyFont="1" applyAlignment="1" applyProtection="1">
      <alignment horizontal="left" vertical="center"/>
    </xf>
    <xf numFmtId="0" fontId="23" fillId="0" borderId="0" xfId="0" applyFont="1" applyAlignment="1" applyProtection="1">
      <alignment vertical="center"/>
    </xf>
    <xf numFmtId="9" fontId="2" fillId="0" borderId="0" xfId="0" applyNumberFormat="1" applyFont="1" applyProtection="1"/>
    <xf numFmtId="173" fontId="2" fillId="0" borderId="0" xfId="0" applyNumberFormat="1" applyFont="1" applyProtection="1"/>
    <xf numFmtId="173" fontId="1" fillId="0" borderId="3" xfId="10" applyNumberFormat="1" applyFont="1" applyBorder="1" applyProtection="1"/>
    <xf numFmtId="173" fontId="1" fillId="0" borderId="0" xfId="10" applyNumberFormat="1" applyFont="1" applyBorder="1" applyProtection="1"/>
    <xf numFmtId="167" fontId="2" fillId="0" borderId="9" xfId="3" applyNumberFormat="1" applyFont="1" applyFill="1" applyBorder="1" applyProtection="1"/>
    <xf numFmtId="167" fontId="2" fillId="0" borderId="1" xfId="3" applyNumberFormat="1" applyFont="1" applyFill="1" applyBorder="1" applyProtection="1"/>
    <xf numFmtId="167" fontId="2" fillId="0" borderId="13" xfId="3" applyNumberFormat="1" applyFont="1" applyFill="1" applyBorder="1" applyProtection="1"/>
    <xf numFmtId="167" fontId="1" fillId="0" borderId="6" xfId="3" applyNumberFormat="1" applyFont="1" applyBorder="1" applyProtection="1"/>
    <xf numFmtId="167" fontId="1" fillId="0" borderId="0" xfId="3" applyNumberFormat="1" applyFont="1" applyBorder="1" applyProtection="1"/>
    <xf numFmtId="3" fontId="1" fillId="3" borderId="13" xfId="0" applyNumberFormat="1" applyFont="1" applyFill="1" applyBorder="1" applyAlignment="1" applyProtection="1">
      <alignment horizontal="center" vertical="center" wrapText="1"/>
    </xf>
    <xf numFmtId="0" fontId="23" fillId="0" borderId="0" xfId="0" applyFont="1" applyProtection="1"/>
    <xf numFmtId="0" fontId="24" fillId="0" borderId="0" xfId="0" applyFont="1" applyProtection="1"/>
    <xf numFmtId="0" fontId="25" fillId="0" borderId="0" xfId="0" applyFont="1" applyAlignment="1" applyProtection="1">
      <alignment vertical="center"/>
    </xf>
    <xf numFmtId="0" fontId="1" fillId="0" borderId="0" xfId="0" applyFont="1" applyAlignment="1" applyProtection="1">
      <alignment vertical="center"/>
    </xf>
    <xf numFmtId="0" fontId="1" fillId="3" borderId="9" xfId="0" applyFont="1" applyFill="1" applyBorder="1" applyAlignment="1" applyProtection="1">
      <alignment horizontal="center" vertical="center" wrapText="1"/>
    </xf>
    <xf numFmtId="0" fontId="1" fillId="3" borderId="1" xfId="0" applyNumberFormat="1" applyFont="1" applyFill="1" applyBorder="1" applyAlignment="1" applyProtection="1">
      <alignment horizontal="center" vertical="center" wrapText="1"/>
    </xf>
    <xf numFmtId="174" fontId="2" fillId="0" borderId="9" xfId="10" applyNumberFormat="1" applyFont="1" applyBorder="1" applyProtection="1"/>
    <xf numFmtId="174" fontId="2" fillId="0" borderId="1" xfId="10" applyNumberFormat="1" applyFont="1" applyFill="1" applyBorder="1" applyProtection="1"/>
    <xf numFmtId="168" fontId="24" fillId="0" borderId="0" xfId="10" applyNumberFormat="1" applyFont="1" applyProtection="1"/>
    <xf numFmtId="167" fontId="2" fillId="0" borderId="0" xfId="0" applyNumberFormat="1" applyFont="1" applyProtection="1"/>
    <xf numFmtId="174" fontId="2" fillId="0" borderId="13" xfId="10" applyNumberFormat="1" applyFont="1" applyBorder="1" applyProtection="1"/>
    <xf numFmtId="174" fontId="2" fillId="0" borderId="0" xfId="10" applyNumberFormat="1" applyFont="1" applyBorder="1" applyProtection="1"/>
    <xf numFmtId="168" fontId="8" fillId="0" borderId="0" xfId="10" applyNumberFormat="1" applyFont="1" applyBorder="1" applyProtection="1"/>
    <xf numFmtId="169" fontId="2" fillId="0" borderId="0" xfId="0" applyNumberFormat="1" applyFont="1" applyBorder="1" applyProtection="1"/>
    <xf numFmtId="168" fontId="26" fillId="0" borderId="0" xfId="10" applyNumberFormat="1" applyFont="1" applyProtection="1"/>
    <xf numFmtId="0" fontId="26" fillId="0" borderId="0" xfId="0" applyFont="1" applyProtection="1"/>
    <xf numFmtId="9" fontId="1" fillId="3" borderId="13" xfId="0" applyNumberFormat="1" applyFont="1" applyFill="1" applyBorder="1" applyAlignment="1" applyProtection="1">
      <alignment horizontal="center" vertical="center" wrapText="1"/>
    </xf>
    <xf numFmtId="9" fontId="1" fillId="3" borderId="2" xfId="0" applyNumberFormat="1" applyFont="1" applyFill="1" applyBorder="1" applyAlignment="1" applyProtection="1">
      <alignment horizontal="center" vertical="center" wrapText="1"/>
    </xf>
    <xf numFmtId="9" fontId="1" fillId="3" borderId="1" xfId="0" applyNumberFormat="1" applyFont="1" applyFill="1" applyBorder="1" applyAlignment="1" applyProtection="1">
      <alignment horizontal="center" vertical="center"/>
    </xf>
    <xf numFmtId="9" fontId="1" fillId="3" borderId="2" xfId="0" applyNumberFormat="1" applyFont="1" applyFill="1" applyBorder="1" applyAlignment="1" applyProtection="1">
      <alignment horizontal="center" vertical="center"/>
    </xf>
    <xf numFmtId="165" fontId="1" fillId="3" borderId="9" xfId="7" applyNumberFormat="1" applyFont="1" applyFill="1" applyBorder="1" applyAlignment="1" applyProtection="1">
      <alignment horizontal="center" vertical="center" wrapText="1"/>
    </xf>
    <xf numFmtId="165" fontId="1" fillId="3" borderId="1" xfId="7" applyNumberFormat="1" applyFont="1" applyFill="1" applyBorder="1" applyAlignment="1" applyProtection="1">
      <alignment horizontal="center" vertical="center" wrapText="1"/>
    </xf>
    <xf numFmtId="167" fontId="2" fillId="0" borderId="1" xfId="3" applyNumberFormat="1" applyFont="1" applyBorder="1" applyProtection="1"/>
    <xf numFmtId="167" fontId="2" fillId="0" borderId="0" xfId="10" applyNumberFormat="1" applyFont="1" applyProtection="1"/>
    <xf numFmtId="167" fontId="2" fillId="0" borderId="2" xfId="3" applyNumberFormat="1" applyFont="1" applyBorder="1" applyProtection="1"/>
    <xf numFmtId="0" fontId="27" fillId="0" borderId="0" xfId="0" applyFont="1" applyProtection="1">
      <protection hidden="1"/>
    </xf>
    <xf numFmtId="0" fontId="18" fillId="0" borderId="0" xfId="0" applyFont="1" applyProtection="1">
      <protection hidden="1"/>
    </xf>
    <xf numFmtId="0" fontId="19" fillId="0" borderId="0" xfId="0" applyFont="1" applyProtection="1">
      <protection hidden="1"/>
    </xf>
    <xf numFmtId="0" fontId="41" fillId="0" borderId="0" xfId="0" applyFont="1" applyFill="1" applyBorder="1" applyProtection="1">
      <protection hidden="1"/>
    </xf>
    <xf numFmtId="0" fontId="43" fillId="0" borderId="0" xfId="0" applyFont="1" applyProtection="1">
      <protection hidden="1"/>
    </xf>
    <xf numFmtId="0" fontId="44" fillId="0" borderId="0" xfId="0" applyFont="1" applyFill="1" applyBorder="1" applyProtection="1">
      <protection hidden="1"/>
    </xf>
    <xf numFmtId="0" fontId="46" fillId="0" borderId="0" xfId="2" applyFont="1" applyAlignment="1" applyProtection="1">
      <alignment horizontal="left"/>
      <protection hidden="1"/>
    </xf>
    <xf numFmtId="0" fontId="45" fillId="0" borderId="0" xfId="0" applyFont="1" applyFill="1" applyAlignment="1" applyProtection="1">
      <alignment vertical="center"/>
      <protection hidden="1"/>
    </xf>
    <xf numFmtId="0" fontId="38" fillId="0" borderId="0" xfId="0" applyFont="1" applyAlignment="1" applyProtection="1">
      <alignment vertical="center"/>
      <protection hidden="1"/>
    </xf>
    <xf numFmtId="0" fontId="9" fillId="0" borderId="0" xfId="2" applyFont="1" applyAlignment="1" applyProtection="1">
      <protection hidden="1"/>
    </xf>
    <xf numFmtId="0" fontId="9" fillId="0" borderId="0" xfId="0" applyFont="1" applyProtection="1">
      <protection hidden="1"/>
    </xf>
    <xf numFmtId="0" fontId="9" fillId="0" borderId="0" xfId="2" applyFont="1" applyAlignment="1" applyProtection="1">
      <alignment horizontal="left"/>
      <protection hidden="1"/>
    </xf>
    <xf numFmtId="0" fontId="47" fillId="0" borderId="0" xfId="2" applyFont="1" applyAlignment="1" applyProtection="1">
      <protection hidden="1"/>
    </xf>
    <xf numFmtId="0" fontId="47" fillId="0" borderId="0" xfId="0" applyFont="1" applyProtection="1">
      <protection hidden="1"/>
    </xf>
    <xf numFmtId="0" fontId="9" fillId="0" borderId="0" xfId="0" applyFont="1" applyAlignment="1" applyProtection="1">
      <alignment vertical="center"/>
      <protection hidden="1"/>
    </xf>
    <xf numFmtId="0" fontId="38" fillId="0" borderId="0" xfId="0" quotePrefix="1" applyFont="1" applyAlignment="1" applyProtection="1">
      <alignment vertical="center"/>
      <protection hidden="1"/>
    </xf>
    <xf numFmtId="0" fontId="9" fillId="0" borderId="0" xfId="2" applyFont="1" applyAlignment="1" applyProtection="1">
      <alignment vertical="center"/>
      <protection hidden="1"/>
    </xf>
    <xf numFmtId="0" fontId="29" fillId="0" borderId="0" xfId="0" applyFont="1" applyAlignment="1" applyProtection="1">
      <alignment vertical="center"/>
      <protection hidden="1"/>
    </xf>
    <xf numFmtId="0" fontId="30" fillId="0" borderId="0" xfId="0" applyFont="1" applyAlignment="1" applyProtection="1">
      <alignment vertical="center"/>
      <protection hidden="1"/>
    </xf>
    <xf numFmtId="9" fontId="30" fillId="0" borderId="0" xfId="10" applyFont="1"/>
    <xf numFmtId="9" fontId="30" fillId="0" borderId="0" xfId="0" applyNumberFormat="1" applyFont="1"/>
    <xf numFmtId="9" fontId="30" fillId="0" borderId="0" xfId="10" applyFont="1" applyProtection="1">
      <protection locked="0"/>
    </xf>
    <xf numFmtId="3" fontId="2" fillId="0" borderId="0" xfId="0" applyNumberFormat="1" applyFont="1" applyFill="1" applyBorder="1" applyProtection="1"/>
    <xf numFmtId="171" fontId="30" fillId="0" borderId="0" xfId="10" applyNumberFormat="1" applyFont="1" applyFill="1" applyBorder="1" applyProtection="1"/>
    <xf numFmtId="167" fontId="2" fillId="0" borderId="0" xfId="3" applyNumberFormat="1" applyFont="1" applyFill="1" applyBorder="1" applyProtection="1"/>
    <xf numFmtId="171" fontId="2" fillId="0" borderId="0" xfId="10" applyNumberFormat="1" applyFont="1" applyBorder="1" applyProtection="1"/>
    <xf numFmtId="9" fontId="1" fillId="0" borderId="0" xfId="0" applyNumberFormat="1" applyFont="1" applyProtection="1"/>
    <xf numFmtId="175" fontId="2" fillId="0" borderId="1" xfId="10" applyNumberFormat="1" applyFont="1" applyFill="1" applyBorder="1" applyAlignment="1">
      <alignment horizontal="right"/>
    </xf>
    <xf numFmtId="0" fontId="48" fillId="0" borderId="24" xfId="0" applyFont="1" applyFill="1" applyBorder="1"/>
    <xf numFmtId="0" fontId="2" fillId="0" borderId="25" xfId="0" applyFont="1" applyFill="1" applyBorder="1" applyAlignment="1"/>
    <xf numFmtId="0" fontId="3" fillId="0" borderId="2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8" fillId="0" borderId="2" xfId="0" applyFont="1" applyFill="1" applyBorder="1"/>
    <xf numFmtId="0" fontId="2" fillId="0" borderId="35" xfId="0" applyFont="1" applyFill="1" applyBorder="1" applyAlignment="1"/>
    <xf numFmtId="0" fontId="49" fillId="0" borderId="16" xfId="0" applyFont="1" applyBorder="1" applyAlignment="1">
      <alignment horizontal="left" vertical="top" wrapText="1"/>
    </xf>
    <xf numFmtId="9" fontId="2" fillId="0" borderId="18" xfId="0" applyNumberFormat="1" applyFont="1" applyFill="1" applyBorder="1"/>
    <xf numFmtId="178" fontId="2" fillId="0" borderId="29" xfId="0" applyNumberFormat="1" applyFont="1" applyBorder="1"/>
    <xf numFmtId="0" fontId="49" fillId="0" borderId="9" xfId="0" applyFont="1" applyBorder="1" applyAlignment="1">
      <alignment horizontal="left" vertical="top" wrapText="1"/>
    </xf>
    <xf numFmtId="9" fontId="2" fillId="0" borderId="1" xfId="0" applyNumberFormat="1" applyFont="1" applyFill="1" applyBorder="1"/>
    <xf numFmtId="178" fontId="2" fillId="0" borderId="5" xfId="0" applyNumberFormat="1" applyFont="1" applyBorder="1"/>
    <xf numFmtId="0" fontId="49" fillId="0" borderId="38" xfId="0" applyFont="1" applyBorder="1" applyAlignment="1">
      <alignment horizontal="left" vertical="top" wrapText="1"/>
    </xf>
    <xf numFmtId="9" fontId="2" fillId="0" borderId="24" xfId="0" applyNumberFormat="1" applyFont="1" applyFill="1" applyBorder="1"/>
    <xf numFmtId="178" fontId="2" fillId="0" borderId="27" xfId="0" applyNumberFormat="1" applyFont="1" applyBorder="1"/>
    <xf numFmtId="0" fontId="49" fillId="0" borderId="26" xfId="0" applyFont="1" applyBorder="1" applyAlignment="1">
      <alignment horizontal="left" vertical="top" wrapText="1"/>
    </xf>
    <xf numFmtId="0" fontId="49" fillId="0" borderId="31" xfId="0" applyFont="1" applyBorder="1" applyAlignment="1">
      <alignment vertical="top" wrapText="1"/>
    </xf>
    <xf numFmtId="0" fontId="49" fillId="0" borderId="39" xfId="0" applyFont="1" applyBorder="1" applyAlignment="1">
      <alignment vertical="top" wrapText="1"/>
    </xf>
    <xf numFmtId="0" fontId="49" fillId="0" borderId="30" xfId="0" applyFont="1" applyBorder="1" applyAlignment="1">
      <alignment vertical="top" wrapText="1"/>
    </xf>
    <xf numFmtId="0" fontId="49" fillId="0" borderId="12" xfId="0" applyFont="1" applyBorder="1" applyAlignment="1">
      <alignment vertical="top" wrapText="1"/>
    </xf>
    <xf numFmtId="0" fontId="49" fillId="0" borderId="32" xfId="0" applyFont="1" applyBorder="1" applyAlignment="1">
      <alignment vertical="top" wrapText="1"/>
    </xf>
    <xf numFmtId="0" fontId="49" fillId="0" borderId="33" xfId="0" applyFont="1" applyBorder="1" applyAlignment="1">
      <alignment vertical="top" wrapText="1"/>
    </xf>
    <xf numFmtId="0" fontId="49" fillId="0" borderId="12" xfId="0" applyFont="1" applyBorder="1" applyAlignment="1">
      <alignment vertical="center" wrapText="1"/>
    </xf>
    <xf numFmtId="0" fontId="49" fillId="0" borderId="32" xfId="0" applyFont="1" applyBorder="1" applyAlignment="1">
      <alignment vertical="center" wrapText="1"/>
    </xf>
    <xf numFmtId="0" fontId="49" fillId="0" borderId="33" xfId="0" applyFont="1" applyBorder="1" applyAlignment="1">
      <alignment vertical="center" wrapText="1"/>
    </xf>
    <xf numFmtId="0" fontId="49" fillId="0" borderId="17" xfId="0" applyFont="1" applyBorder="1" applyAlignment="1">
      <alignment horizontal="left" vertical="top" wrapText="1"/>
    </xf>
    <xf numFmtId="9" fontId="2" fillId="0" borderId="22" xfId="0" applyNumberFormat="1" applyFont="1" applyFill="1" applyBorder="1"/>
    <xf numFmtId="178" fontId="2" fillId="0" borderId="4" xfId="0" applyNumberFormat="1" applyFont="1" applyBorder="1"/>
    <xf numFmtId="0" fontId="2" fillId="0" borderId="0" xfId="7" applyFill="1"/>
    <xf numFmtId="1" fontId="1" fillId="0" borderId="0" xfId="11" applyNumberFormat="1" applyFont="1" applyFill="1" applyBorder="1"/>
    <xf numFmtId="0" fontId="34" fillId="0" borderId="0" xfId="0" applyFont="1" applyFill="1"/>
    <xf numFmtId="9" fontId="2" fillId="0" borderId="0" xfId="12" applyFont="1" applyFill="1"/>
    <xf numFmtId="9" fontId="2" fillId="0" borderId="0" xfId="11" applyFont="1" applyFill="1" applyBorder="1"/>
    <xf numFmtId="9" fontId="2" fillId="0" borderId="0" xfId="0" applyNumberFormat="1" applyFont="1" applyFill="1"/>
    <xf numFmtId="1" fontId="51" fillId="0" borderId="0" xfId="11" applyNumberFormat="1" applyFont="1" applyFill="1"/>
    <xf numFmtId="0" fontId="3" fillId="0" borderId="1" xfId="7" applyFont="1" applyFill="1" applyBorder="1" applyAlignment="1">
      <alignment horizontal="center" vertical="center" wrapText="1"/>
    </xf>
    <xf numFmtId="0" fontId="0" fillId="0" borderId="0" xfId="0" applyFill="1"/>
    <xf numFmtId="9" fontId="2" fillId="0" borderId="0" xfId="12" applyNumberFormat="1" applyFont="1" applyFill="1"/>
    <xf numFmtId="9" fontId="2" fillId="0" borderId="0" xfId="12" applyFont="1" applyFill="1" applyBorder="1"/>
    <xf numFmtId="0" fontId="1" fillId="0" borderId="0" xfId="7" applyFont="1" applyFill="1" applyBorder="1" applyAlignment="1">
      <alignment horizontal="center" vertical="center"/>
    </xf>
    <xf numFmtId="0" fontId="1" fillId="0" borderId="1" xfId="7" applyFont="1" applyBorder="1" applyAlignment="1">
      <alignment horizontal="center" vertical="center"/>
    </xf>
    <xf numFmtId="0" fontId="50" fillId="0" borderId="11" xfId="7" applyFont="1" applyFill="1" applyBorder="1"/>
    <xf numFmtId="0" fontId="50" fillId="0" borderId="1" xfId="7" applyFont="1" applyFill="1" applyBorder="1"/>
    <xf numFmtId="9" fontId="50" fillId="0" borderId="1" xfId="12" applyFont="1" applyFill="1" applyBorder="1"/>
    <xf numFmtId="0" fontId="0" fillId="0" borderId="0" xfId="0" applyBorder="1"/>
    <xf numFmtId="9" fontId="50" fillId="0" borderId="0" xfId="12" applyFont="1" applyFill="1" applyBorder="1"/>
    <xf numFmtId="0" fontId="0" fillId="0" borderId="0" xfId="0" applyFill="1" applyBorder="1"/>
    <xf numFmtId="0" fontId="3" fillId="0" borderId="41" xfId="0" applyFont="1" applyFill="1" applyBorder="1" applyAlignment="1">
      <alignment horizontal="center" vertical="center" wrapText="1"/>
    </xf>
    <xf numFmtId="0" fontId="49" fillId="0" borderId="42" xfId="0" applyFont="1" applyFill="1" applyBorder="1" applyAlignment="1">
      <alignment horizontal="left" vertical="top" wrapText="1"/>
    </xf>
    <xf numFmtId="178" fontId="49" fillId="0" borderId="42" xfId="0" applyNumberFormat="1" applyFont="1" applyFill="1" applyBorder="1" applyAlignment="1">
      <alignment horizontal="right" vertical="center"/>
    </xf>
    <xf numFmtId="0" fontId="0" fillId="0" borderId="15" xfId="0" applyFill="1" applyBorder="1"/>
    <xf numFmtId="0" fontId="53" fillId="0" borderId="43" xfId="0" applyFont="1" applyFill="1" applyBorder="1" applyAlignment="1">
      <alignment horizontal="center" vertical="center" wrapText="1"/>
    </xf>
    <xf numFmtId="0" fontId="1" fillId="0" borderId="42" xfId="0" applyFont="1" applyBorder="1" applyAlignment="1">
      <alignment horizontal="center" wrapText="1"/>
    </xf>
    <xf numFmtId="0" fontId="53" fillId="0" borderId="44" xfId="0" applyFont="1" applyFill="1" applyBorder="1" applyAlignment="1">
      <alignment horizontal="left" vertical="top" wrapText="1"/>
    </xf>
    <xf numFmtId="0" fontId="0" fillId="0" borderId="42" xfId="0" applyBorder="1"/>
    <xf numFmtId="0" fontId="50" fillId="0" borderId="42" xfId="0" applyFont="1" applyFill="1" applyBorder="1"/>
    <xf numFmtId="166" fontId="54" fillId="0" borderId="45" xfId="5" applyNumberFormat="1" applyFont="1" applyFill="1" applyBorder="1"/>
    <xf numFmtId="166" fontId="50" fillId="0" borderId="45" xfId="5" applyNumberFormat="1" applyFont="1" applyFill="1" applyBorder="1"/>
    <xf numFmtId="0" fontId="49" fillId="0" borderId="46" xfId="0" applyFont="1" applyFill="1" applyBorder="1" applyAlignment="1">
      <alignment horizontal="left" vertical="top" wrapText="1"/>
    </xf>
    <xf numFmtId="3" fontId="49" fillId="0" borderId="34" xfId="0" applyNumberFormat="1" applyFont="1" applyFill="1" applyBorder="1" applyAlignment="1">
      <alignment horizontal="right" vertical="top"/>
    </xf>
    <xf numFmtId="9" fontId="0" fillId="0" borderId="42" xfId="0" applyNumberFormat="1" applyBorder="1"/>
    <xf numFmtId="0" fontId="53" fillId="0" borderId="47" xfId="0" applyFont="1" applyFill="1" applyBorder="1" applyAlignment="1">
      <alignment horizontal="left" vertical="top" wrapText="1"/>
    </xf>
    <xf numFmtId="3" fontId="49" fillId="0" borderId="45" xfId="0" applyNumberFormat="1" applyFont="1" applyFill="1" applyBorder="1" applyAlignment="1">
      <alignment horizontal="right" vertical="top"/>
    </xf>
    <xf numFmtId="0" fontId="49" fillId="0" borderId="48" xfId="0" applyFont="1" applyFill="1" applyBorder="1" applyAlignment="1">
      <alignment horizontal="left" vertical="top" wrapText="1"/>
    </xf>
    <xf numFmtId="0" fontId="49" fillId="0" borderId="47" xfId="0" applyFont="1" applyFill="1" applyBorder="1" applyAlignment="1">
      <alignment horizontal="left" vertical="top" wrapText="1"/>
    </xf>
    <xf numFmtId="0" fontId="53" fillId="0" borderId="49" xfId="0" applyFont="1" applyFill="1" applyBorder="1" applyAlignment="1">
      <alignment horizontal="left" vertical="top" wrapText="1"/>
    </xf>
    <xf numFmtId="3" fontId="49" fillId="0" borderId="25" xfId="0" applyNumberFormat="1" applyFont="1" applyFill="1" applyBorder="1" applyAlignment="1">
      <alignment horizontal="right" vertical="top"/>
    </xf>
    <xf numFmtId="0" fontId="53" fillId="0" borderId="23" xfId="0" applyFont="1" applyFill="1" applyBorder="1" applyAlignment="1">
      <alignment horizontal="left" vertical="top" wrapText="1"/>
    </xf>
    <xf numFmtId="3" fontId="53" fillId="0" borderId="37" xfId="0" applyNumberFormat="1" applyFont="1" applyFill="1" applyBorder="1" applyAlignment="1">
      <alignment horizontal="right" vertical="top"/>
    </xf>
    <xf numFmtId="167" fontId="1" fillId="0" borderId="14" xfId="3" applyNumberFormat="1" applyFont="1" applyBorder="1" applyProtection="1"/>
    <xf numFmtId="167" fontId="2" fillId="0" borderId="1" xfId="3" applyNumberFormat="1" applyFont="1" applyBorder="1" applyAlignment="1" applyProtection="1">
      <alignment horizontal="right" vertical="center"/>
    </xf>
    <xf numFmtId="0" fontId="52" fillId="0" borderId="0" xfId="0" applyFont="1" applyFill="1" applyBorder="1" applyAlignment="1">
      <alignment horizontal="left" vertical="top" wrapText="1"/>
    </xf>
    <xf numFmtId="0" fontId="49" fillId="0" borderId="51" xfId="0" applyFont="1" applyBorder="1" applyAlignment="1">
      <alignment horizontal="center" wrapText="1"/>
    </xf>
    <xf numFmtId="0" fontId="49" fillId="0" borderId="52" xfId="0" applyFont="1" applyBorder="1" applyAlignment="1">
      <alignment horizontal="center" wrapText="1"/>
    </xf>
    <xf numFmtId="0" fontId="55" fillId="0" borderId="0" xfId="0" applyFont="1"/>
    <xf numFmtId="0" fontId="56" fillId="0" borderId="0" xfId="0" applyFont="1"/>
    <xf numFmtId="0" fontId="57" fillId="0" borderId="0" xfId="0" applyFont="1" applyFill="1" applyBorder="1" applyAlignment="1">
      <alignment horizontal="left" vertical="top" wrapText="1"/>
    </xf>
    <xf numFmtId="0" fontId="34" fillId="0" borderId="0" xfId="0" applyFont="1"/>
    <xf numFmtId="0" fontId="58" fillId="0" borderId="0" xfId="0" applyFont="1" applyProtection="1"/>
    <xf numFmtId="0" fontId="0" fillId="0" borderId="0" xfId="0" applyAlignment="1">
      <alignment vertical="top" wrapText="1"/>
    </xf>
    <xf numFmtId="0" fontId="59" fillId="0" borderId="0" xfId="0" applyFont="1" applyProtection="1">
      <protection hidden="1"/>
    </xf>
    <xf numFmtId="0" fontId="1" fillId="0" borderId="53" xfId="0" applyFont="1" applyFill="1" applyBorder="1" applyProtection="1"/>
    <xf numFmtId="0" fontId="53" fillId="0" borderId="42" xfId="0" applyFont="1" applyFill="1" applyBorder="1" applyAlignment="1">
      <alignment horizontal="left" vertical="top" wrapText="1"/>
    </xf>
    <xf numFmtId="178" fontId="53" fillId="0" borderId="42" xfId="0" applyNumberFormat="1" applyFont="1" applyFill="1" applyBorder="1" applyAlignment="1">
      <alignment horizontal="right" vertical="center"/>
    </xf>
    <xf numFmtId="178" fontId="0" fillId="0" borderId="0" xfId="0" applyNumberFormat="1"/>
    <xf numFmtId="1" fontId="51" fillId="0" borderId="0" xfId="11" applyNumberFormat="1" applyFont="1" applyFill="1" applyBorder="1"/>
    <xf numFmtId="0" fontId="3" fillId="0" borderId="41" xfId="7" applyFont="1" applyFill="1" applyBorder="1" applyAlignment="1">
      <alignment horizontal="center" vertical="center" wrapText="1"/>
    </xf>
    <xf numFmtId="0" fontId="1" fillId="0" borderId="0" xfId="7" applyFont="1" applyFill="1" applyBorder="1" applyAlignment="1">
      <alignment vertical="center"/>
    </xf>
    <xf numFmtId="0" fontId="49" fillId="0" borderId="42" xfId="0" applyFont="1" applyBorder="1" applyAlignment="1">
      <alignment horizontal="left" vertical="top" wrapText="1"/>
    </xf>
    <xf numFmtId="9" fontId="2" fillId="0" borderId="42" xfId="11" applyFont="1" applyFill="1" applyBorder="1"/>
    <xf numFmtId="0" fontId="51" fillId="0" borderId="0" xfId="7" applyFont="1" applyFill="1" applyBorder="1"/>
    <xf numFmtId="0" fontId="49" fillId="0" borderId="50" xfId="0" applyFont="1" applyBorder="1" applyAlignment="1">
      <alignment horizontal="left" vertical="top" wrapText="1"/>
    </xf>
    <xf numFmtId="1" fontId="37" fillId="0" borderId="0" xfId="11" applyNumberFormat="1" applyFont="1" applyFill="1"/>
    <xf numFmtId="1" fontId="2" fillId="0" borderId="0" xfId="11" applyNumberFormat="1" applyFont="1" applyFill="1" applyBorder="1"/>
    <xf numFmtId="1" fontId="2" fillId="0" borderId="50" xfId="11" applyNumberFormat="1" applyFont="1" applyFill="1" applyBorder="1"/>
    <xf numFmtId="170" fontId="2" fillId="0" borderId="9" xfId="3" applyNumberFormat="1" applyFont="1" applyFill="1" applyBorder="1" applyProtection="1"/>
    <xf numFmtId="170" fontId="2" fillId="0" borderId="13" xfId="3" applyNumberFormat="1" applyFont="1" applyFill="1" applyBorder="1" applyProtection="1"/>
    <xf numFmtId="0" fontId="62" fillId="4" borderId="0" xfId="0" applyFont="1" applyFill="1"/>
    <xf numFmtId="0" fontId="63" fillId="4" borderId="0" xfId="0" applyFont="1" applyFill="1"/>
    <xf numFmtId="170" fontId="2" fillId="0" borderId="41" xfId="3" applyNumberFormat="1" applyFont="1" applyBorder="1" applyProtection="1"/>
    <xf numFmtId="166" fontId="2" fillId="0" borderId="13" xfId="3" applyNumberFormat="1" applyFont="1" applyFill="1" applyBorder="1" applyProtection="1"/>
    <xf numFmtId="166" fontId="2" fillId="0" borderId="41" xfId="3" applyNumberFormat="1" applyFont="1" applyFill="1" applyBorder="1" applyProtection="1"/>
    <xf numFmtId="171" fontId="2" fillId="0" borderId="1" xfId="10" applyNumberFormat="1" applyFont="1" applyFill="1" applyBorder="1" applyAlignment="1" applyProtection="1">
      <alignment horizontal="right"/>
    </xf>
    <xf numFmtId="171" fontId="2" fillId="0" borderId="41" xfId="10" applyNumberFormat="1" applyFont="1" applyFill="1" applyBorder="1" applyAlignment="1" applyProtection="1">
      <alignment horizontal="right"/>
    </xf>
    <xf numFmtId="0" fontId="2" fillId="0" borderId="1" xfId="10" applyNumberFormat="1" applyFont="1" applyFill="1" applyBorder="1" applyAlignment="1" applyProtection="1">
      <alignment wrapText="1"/>
    </xf>
    <xf numFmtId="179" fontId="2" fillId="0" borderId="1" xfId="3" applyNumberFormat="1" applyFont="1" applyBorder="1" applyProtection="1"/>
    <xf numFmtId="179" fontId="2" fillId="0" borderId="41" xfId="3" applyNumberFormat="1" applyFont="1" applyBorder="1" applyProtection="1"/>
    <xf numFmtId="166" fontId="0" fillId="0" borderId="0" xfId="0" applyNumberFormat="1"/>
    <xf numFmtId="9" fontId="2" fillId="0" borderId="9" xfId="10" applyNumberFormat="1" applyFont="1" applyBorder="1" applyProtection="1"/>
    <xf numFmtId="9" fontId="2" fillId="0" borderId="13" xfId="10" applyNumberFormat="1" applyFont="1" applyBorder="1" applyProtection="1"/>
    <xf numFmtId="9" fontId="2" fillId="0" borderId="9" xfId="10" applyNumberFormat="1" applyFont="1" applyFill="1" applyBorder="1" applyProtection="1"/>
    <xf numFmtId="9" fontId="2" fillId="0" borderId="13" xfId="10" applyNumberFormat="1" applyFont="1" applyFill="1" applyBorder="1" applyProtection="1"/>
    <xf numFmtId="3" fontId="1" fillId="3" borderId="41" xfId="0" applyNumberFormat="1" applyFont="1" applyFill="1" applyBorder="1" applyAlignment="1" applyProtection="1">
      <alignment horizontal="center" vertical="center" wrapText="1"/>
    </xf>
    <xf numFmtId="9" fontId="2" fillId="0" borderId="42" xfId="10" applyNumberFormat="1" applyFont="1" applyFill="1" applyBorder="1" applyProtection="1"/>
    <xf numFmtId="9" fontId="2" fillId="0" borderId="41" xfId="10" applyNumberFormat="1" applyFont="1" applyFill="1" applyBorder="1" applyProtection="1"/>
    <xf numFmtId="174" fontId="2" fillId="0" borderId="41" xfId="10" applyNumberFormat="1" applyFont="1" applyFill="1" applyBorder="1" applyProtection="1"/>
    <xf numFmtId="181" fontId="24" fillId="0" borderId="0" xfId="0" applyNumberFormat="1" applyFont="1" applyProtection="1"/>
    <xf numFmtId="1" fontId="2" fillId="0" borderId="0" xfId="0" applyNumberFormat="1" applyFont="1"/>
    <xf numFmtId="1" fontId="1" fillId="0" borderId="0" xfId="0" applyNumberFormat="1" applyFont="1"/>
    <xf numFmtId="180" fontId="2" fillId="0" borderId="1" xfId="0" applyNumberFormat="1" applyFont="1" applyFill="1" applyBorder="1" applyAlignment="1" applyProtection="1">
      <alignment horizontal="right"/>
    </xf>
    <xf numFmtId="180" fontId="2" fillId="0" borderId="41" xfId="0" applyNumberFormat="1" applyFont="1" applyFill="1" applyBorder="1" applyAlignment="1" applyProtection="1">
      <alignment horizontal="right"/>
    </xf>
    <xf numFmtId="167" fontId="2" fillId="0" borderId="41" xfId="3" applyNumberFormat="1" applyFont="1" applyBorder="1" applyProtection="1"/>
    <xf numFmtId="173" fontId="2" fillId="0" borderId="41" xfId="10" applyNumberFormat="1" applyFont="1" applyBorder="1" applyProtection="1"/>
    <xf numFmtId="167" fontId="2" fillId="0" borderId="42" xfId="10" applyNumberFormat="1" applyFont="1" applyFill="1" applyBorder="1" applyProtection="1"/>
    <xf numFmtId="3" fontId="49" fillId="0" borderId="55" xfId="0" applyNumberFormat="1" applyFont="1" applyBorder="1" applyAlignment="1">
      <alignment horizontal="right" vertical="top"/>
    </xf>
    <xf numFmtId="3" fontId="49" fillId="0" borderId="57" xfId="0" applyNumberFormat="1" applyFont="1" applyBorder="1" applyAlignment="1">
      <alignment horizontal="right" vertical="top"/>
    </xf>
    <xf numFmtId="3" fontId="49" fillId="0" borderId="54" xfId="0" applyNumberFormat="1" applyFont="1" applyBorder="1" applyAlignment="1">
      <alignment horizontal="left" vertical="top"/>
    </xf>
    <xf numFmtId="3" fontId="49" fillId="0" borderId="56" xfId="0" applyNumberFormat="1" applyFont="1" applyBorder="1" applyAlignment="1">
      <alignment horizontal="left" vertical="top"/>
    </xf>
    <xf numFmtId="3" fontId="0" fillId="0" borderId="45" xfId="0" applyNumberFormat="1" applyBorder="1"/>
    <xf numFmtId="3" fontId="0" fillId="0" borderId="0" xfId="0" applyNumberFormat="1"/>
    <xf numFmtId="9" fontId="0" fillId="0" borderId="42" xfId="12" applyNumberFormat="1" applyFont="1" applyBorder="1"/>
    <xf numFmtId="3" fontId="53" fillId="0" borderId="45" xfId="0" applyNumberFormat="1" applyFont="1" applyFill="1" applyBorder="1" applyAlignment="1">
      <alignment horizontal="right" vertical="top"/>
    </xf>
    <xf numFmtId="3" fontId="53" fillId="0" borderId="28" xfId="0" applyNumberFormat="1" applyFont="1" applyFill="1" applyBorder="1" applyAlignment="1">
      <alignment horizontal="right" vertical="top"/>
    </xf>
    <xf numFmtId="167" fontId="1" fillId="0" borderId="7" xfId="3" applyNumberFormat="1" applyFont="1" applyBorder="1" applyProtection="1"/>
    <xf numFmtId="167" fontId="1" fillId="0" borderId="3" xfId="10" applyNumberFormat="1" applyFont="1" applyBorder="1" applyProtection="1"/>
    <xf numFmtId="3" fontId="2" fillId="0" borderId="41" xfId="3" applyNumberFormat="1" applyFont="1" applyBorder="1"/>
    <xf numFmtId="0" fontId="62" fillId="0" borderId="0" xfId="0" applyFont="1"/>
    <xf numFmtId="0" fontId="64" fillId="0" borderId="0" xfId="0" applyFont="1"/>
    <xf numFmtId="173" fontId="30" fillId="0" borderId="0" xfId="0" applyNumberFormat="1" applyFont="1" applyProtection="1">
      <protection locked="0"/>
    </xf>
    <xf numFmtId="173" fontId="30" fillId="0" borderId="0" xfId="0" applyNumberFormat="1" applyFont="1"/>
    <xf numFmtId="9" fontId="0" fillId="0" borderId="0" xfId="0" applyNumberFormat="1"/>
    <xf numFmtId="182" fontId="2" fillId="0" borderId="0" xfId="0" applyNumberFormat="1" applyFont="1" applyProtection="1"/>
    <xf numFmtId="171" fontId="2" fillId="0" borderId="1" xfId="10" applyNumberFormat="1" applyFont="1" applyBorder="1" applyAlignment="1" applyProtection="1">
      <alignment horizontal="right"/>
    </xf>
    <xf numFmtId="167" fontId="1" fillId="0" borderId="0" xfId="0" applyNumberFormat="1" applyFont="1"/>
    <xf numFmtId="0" fontId="65" fillId="0" borderId="0" xfId="0" applyFont="1"/>
    <xf numFmtId="0" fontId="66" fillId="0" borderId="0" xfId="0" applyFont="1"/>
    <xf numFmtId="0" fontId="67" fillId="0" borderId="0" xfId="0" applyFont="1"/>
    <xf numFmtId="0" fontId="51" fillId="0" borderId="0" xfId="0" applyFont="1"/>
    <xf numFmtId="167" fontId="1" fillId="0" borderId="58" xfId="3" applyNumberFormat="1" applyFont="1" applyFill="1" applyBorder="1" applyProtection="1"/>
    <xf numFmtId="167" fontId="1" fillId="0" borderId="59" xfId="3" applyNumberFormat="1" applyFont="1" applyFill="1" applyBorder="1" applyProtection="1"/>
    <xf numFmtId="0" fontId="1" fillId="3" borderId="42" xfId="0" applyFont="1" applyFill="1" applyBorder="1" applyAlignment="1">
      <alignment horizontal="center" vertical="center"/>
    </xf>
    <xf numFmtId="165" fontId="1" fillId="3" borderId="42" xfId="0" applyNumberFormat="1" applyFont="1" applyFill="1" applyBorder="1" applyAlignment="1" applyProtection="1">
      <alignment horizontal="center" wrapText="1"/>
    </xf>
    <xf numFmtId="0" fontId="1" fillId="3" borderId="22" xfId="0" applyFont="1" applyFill="1" applyBorder="1" applyAlignment="1">
      <alignment horizontal="center" vertical="center"/>
    </xf>
    <xf numFmtId="173" fontId="30" fillId="0" borderId="42" xfId="10" applyNumberFormat="1" applyFont="1" applyBorder="1" applyProtection="1"/>
    <xf numFmtId="0" fontId="37" fillId="0" borderId="0" xfId="0" applyFont="1" applyBorder="1" applyProtection="1"/>
    <xf numFmtId="0" fontId="30" fillId="0" borderId="0" xfId="0" applyFont="1" applyBorder="1" applyProtection="1"/>
    <xf numFmtId="0" fontId="2" fillId="0" borderId="0" xfId="0" applyFont="1" applyBorder="1" applyProtection="1"/>
    <xf numFmtId="0" fontId="30" fillId="0" borderId="0" xfId="0" applyFont="1" applyBorder="1"/>
    <xf numFmtId="173" fontId="2" fillId="0" borderId="0" xfId="10" applyNumberFormat="1" applyFont="1" applyFill="1" applyBorder="1" applyProtection="1"/>
    <xf numFmtId="173" fontId="30" fillId="0" borderId="41" xfId="10" applyNumberFormat="1" applyFont="1" applyBorder="1" applyProtection="1"/>
    <xf numFmtId="0" fontId="1" fillId="0" borderId="61" xfId="1" applyFont="1" applyFill="1" applyBorder="1" applyProtection="1"/>
    <xf numFmtId="173" fontId="1" fillId="0" borderId="62" xfId="10" applyNumberFormat="1" applyFont="1" applyFill="1" applyBorder="1" applyProtection="1"/>
    <xf numFmtId="173" fontId="1" fillId="0" borderId="63" xfId="10" applyNumberFormat="1" applyFont="1" applyFill="1" applyBorder="1" applyProtection="1"/>
    <xf numFmtId="9" fontId="1" fillId="3" borderId="41" xfId="0" applyNumberFormat="1" applyFont="1" applyFill="1" applyBorder="1" applyAlignment="1" applyProtection="1">
      <alignment horizontal="center" vertical="center" wrapText="1"/>
    </xf>
    <xf numFmtId="9" fontId="1" fillId="3" borderId="41" xfId="0" applyNumberFormat="1" applyFont="1" applyFill="1" applyBorder="1" applyAlignment="1" applyProtection="1">
      <alignment horizontal="center" vertical="center"/>
    </xf>
    <xf numFmtId="0" fontId="1" fillId="3" borderId="41" xfId="0" applyFont="1" applyFill="1" applyBorder="1" applyAlignment="1" applyProtection="1">
      <alignment horizontal="center" vertical="center" wrapText="1"/>
    </xf>
    <xf numFmtId="173" fontId="2" fillId="0" borderId="42" xfId="10" applyNumberFormat="1" applyFont="1" applyBorder="1" applyProtection="1"/>
    <xf numFmtId="173" fontId="30" fillId="0" borderId="42" xfId="0" applyNumberFormat="1" applyFont="1" applyBorder="1" applyProtection="1"/>
    <xf numFmtId="173" fontId="2" fillId="0" borderId="42" xfId="10" applyNumberFormat="1" applyFont="1" applyFill="1" applyBorder="1" applyAlignment="1" applyProtection="1">
      <alignment horizontal="right"/>
    </xf>
    <xf numFmtId="9" fontId="1" fillId="3" borderId="42" xfId="0" applyNumberFormat="1" applyFont="1" applyFill="1" applyBorder="1" applyAlignment="1" applyProtection="1">
      <alignment horizontal="center" vertical="center" wrapText="1"/>
    </xf>
    <xf numFmtId="0" fontId="37" fillId="0" borderId="0" xfId="0" applyFont="1" applyFill="1" applyBorder="1" applyProtection="1"/>
    <xf numFmtId="0" fontId="30" fillId="0" borderId="0" xfId="0" applyFont="1" applyFill="1" applyBorder="1" applyProtection="1"/>
    <xf numFmtId="0" fontId="1" fillId="0" borderId="0" xfId="0" applyFont="1" applyFill="1" applyBorder="1" applyAlignment="1" applyProtection="1">
      <alignment horizontal="center" vertical="center" wrapText="1"/>
    </xf>
    <xf numFmtId="9" fontId="36" fillId="0" borderId="0" xfId="0" applyNumberFormat="1" applyFont="1" applyFill="1" applyBorder="1" applyProtection="1">
      <protection locked="0"/>
    </xf>
    <xf numFmtId="0" fontId="30" fillId="0" borderId="0" xfId="0" applyFont="1" applyFill="1" applyBorder="1"/>
    <xf numFmtId="0" fontId="1" fillId="3" borderId="42" xfId="0" applyFont="1" applyFill="1" applyBorder="1" applyAlignment="1" applyProtection="1">
      <alignment horizontal="center" vertical="center" wrapText="1"/>
    </xf>
    <xf numFmtId="0" fontId="1" fillId="0" borderId="42" xfId="0" applyFont="1" applyFill="1" applyBorder="1" applyAlignment="1" applyProtection="1">
      <alignment horizontal="center" vertical="center" wrapText="1"/>
    </xf>
    <xf numFmtId="0" fontId="30" fillId="0" borderId="42" xfId="0" applyFont="1" applyBorder="1" applyProtection="1"/>
    <xf numFmtId="9" fontId="30" fillId="0" borderId="42" xfId="0" applyNumberFormat="1" applyFont="1" applyBorder="1" applyProtection="1"/>
    <xf numFmtId="179" fontId="2" fillId="0" borderId="42" xfId="3" applyNumberFormat="1" applyFont="1" applyBorder="1" applyProtection="1"/>
    <xf numFmtId="0" fontId="1" fillId="0" borderId="61" xfId="0" applyFont="1" applyFill="1" applyBorder="1" applyProtection="1"/>
    <xf numFmtId="170" fontId="1" fillId="0" borderId="64" xfId="3" applyNumberFormat="1" applyFont="1" applyFill="1" applyBorder="1" applyProtection="1"/>
    <xf numFmtId="3" fontId="1" fillId="0" borderId="64" xfId="3" applyNumberFormat="1" applyFont="1" applyBorder="1"/>
    <xf numFmtId="3" fontId="1" fillId="0" borderId="62" xfId="3" applyNumberFormat="1" applyFont="1" applyBorder="1"/>
    <xf numFmtId="171" fontId="30" fillId="0" borderId="42" xfId="10" applyNumberFormat="1" applyFont="1" applyFill="1" applyBorder="1" applyProtection="1"/>
    <xf numFmtId="165" fontId="1" fillId="3" borderId="42" xfId="0" applyNumberFormat="1" applyFont="1" applyFill="1" applyBorder="1" applyAlignment="1" applyProtection="1">
      <alignment horizontal="center" vertical="center" wrapText="1"/>
    </xf>
    <xf numFmtId="165" fontId="11" fillId="3" borderId="42" xfId="0" applyNumberFormat="1" applyFont="1" applyFill="1" applyBorder="1" applyAlignment="1" applyProtection="1">
      <alignment horizontal="center" vertical="center" wrapText="1"/>
    </xf>
    <xf numFmtId="182" fontId="30" fillId="0" borderId="1" xfId="10" applyNumberFormat="1" applyFont="1" applyFill="1" applyBorder="1" applyProtection="1"/>
    <xf numFmtId="0" fontId="2" fillId="0" borderId="9" xfId="0" applyFont="1" applyFill="1" applyBorder="1" applyProtection="1"/>
    <xf numFmtId="173" fontId="30" fillId="0" borderId="41" xfId="10" applyNumberFormat="1" applyFont="1" applyFill="1" applyBorder="1" applyProtection="1"/>
    <xf numFmtId="178" fontId="49" fillId="0" borderId="65" xfId="0" applyNumberFormat="1" applyFont="1" applyBorder="1" applyAlignment="1">
      <alignment horizontal="right" vertical="center"/>
    </xf>
    <xf numFmtId="178" fontId="49" fillId="0" borderId="57" xfId="0" applyNumberFormat="1" applyFont="1" applyBorder="1" applyAlignment="1">
      <alignment horizontal="right" vertical="center"/>
    </xf>
    <xf numFmtId="0" fontId="48" fillId="0" borderId="41" xfId="0" applyFont="1" applyFill="1" applyBorder="1"/>
    <xf numFmtId="0" fontId="49" fillId="0" borderId="67" xfId="0" applyFont="1" applyBorder="1" applyAlignment="1">
      <alignment horizontal="left" vertical="top" wrapText="1"/>
    </xf>
    <xf numFmtId="178" fontId="49" fillId="0" borderId="68" xfId="0" applyNumberFormat="1" applyFont="1" applyBorder="1" applyAlignment="1">
      <alignment horizontal="right" vertical="center"/>
    </xf>
    <xf numFmtId="178" fontId="49" fillId="0" borderId="69" xfId="0" applyNumberFormat="1" applyFont="1" applyBorder="1" applyAlignment="1">
      <alignment horizontal="right" vertical="center"/>
    </xf>
    <xf numFmtId="178" fontId="49" fillId="0" borderId="70" xfId="0" applyNumberFormat="1" applyFont="1" applyBorder="1" applyAlignment="1">
      <alignment horizontal="right" vertical="center"/>
    </xf>
    <xf numFmtId="0" fontId="49" fillId="0" borderId="71" xfId="0" applyFont="1" applyBorder="1" applyAlignment="1">
      <alignment horizontal="left" vertical="top" wrapText="1"/>
    </xf>
    <xf numFmtId="178" fontId="49" fillId="0" borderId="72" xfId="0" applyNumberFormat="1" applyFont="1" applyBorder="1" applyAlignment="1">
      <alignment horizontal="right" vertical="center"/>
    </xf>
    <xf numFmtId="0" fontId="49" fillId="0" borderId="73" xfId="0" applyFont="1" applyBorder="1" applyAlignment="1">
      <alignment horizontal="left" vertical="top" wrapText="1"/>
    </xf>
    <xf numFmtId="178" fontId="49" fillId="0" borderId="74" xfId="0" applyNumberFormat="1" applyFont="1" applyBorder="1" applyAlignment="1">
      <alignment horizontal="right" vertical="center"/>
    </xf>
    <xf numFmtId="178" fontId="49" fillId="0" borderId="75" xfId="0" applyNumberFormat="1" applyFont="1" applyBorder="1" applyAlignment="1">
      <alignment horizontal="right" vertical="center"/>
    </xf>
    <xf numFmtId="178" fontId="49" fillId="0" borderId="76" xfId="0" applyNumberFormat="1" applyFont="1" applyBorder="1" applyAlignment="1">
      <alignment horizontal="right" vertical="center"/>
    </xf>
    <xf numFmtId="0" fontId="49" fillId="0" borderId="0" xfId="0" applyFont="1" applyBorder="1" applyAlignment="1">
      <alignment horizontal="left" vertical="top" wrapText="1"/>
    </xf>
    <xf numFmtId="9" fontId="2" fillId="0" borderId="42" xfId="0" applyNumberFormat="1" applyFont="1" applyBorder="1" applyAlignment="1" applyProtection="1">
      <alignment horizontal="right"/>
      <protection locked="0"/>
    </xf>
    <xf numFmtId="9" fontId="2" fillId="0" borderId="41" xfId="0" applyNumberFormat="1" applyFont="1" applyBorder="1" applyAlignment="1" applyProtection="1">
      <alignment horizontal="right"/>
      <protection locked="0"/>
    </xf>
    <xf numFmtId="0" fontId="2" fillId="0" borderId="41" xfId="0" applyFont="1" applyFill="1" applyBorder="1" applyProtection="1"/>
    <xf numFmtId="9" fontId="2" fillId="0" borderId="63" xfId="0" applyNumberFormat="1" applyFont="1" applyBorder="1" applyAlignment="1" applyProtection="1">
      <alignment horizontal="right"/>
      <protection locked="0"/>
    </xf>
    <xf numFmtId="179" fontId="1" fillId="0" borderId="62" xfId="3" applyNumberFormat="1" applyFont="1" applyBorder="1" applyProtection="1"/>
    <xf numFmtId="170" fontId="1" fillId="0" borderId="63" xfId="3" applyNumberFormat="1" applyFont="1" applyBorder="1" applyProtection="1"/>
    <xf numFmtId="9" fontId="1" fillId="0" borderId="64" xfId="10" applyNumberFormat="1" applyFont="1" applyBorder="1" applyProtection="1"/>
    <xf numFmtId="9" fontId="1" fillId="0" borderId="60" xfId="10" applyNumberFormat="1" applyFont="1" applyBorder="1" applyProtection="1"/>
    <xf numFmtId="9" fontId="2" fillId="0" borderId="60" xfId="10" applyNumberFormat="1" applyFont="1" applyFill="1" applyBorder="1" applyProtection="1"/>
    <xf numFmtId="0" fontId="1" fillId="0" borderId="78" xfId="0" applyFont="1" applyFill="1" applyBorder="1" applyProtection="1"/>
    <xf numFmtId="9" fontId="2" fillId="0" borderId="77" xfId="10" applyNumberFormat="1" applyFont="1" applyFill="1" applyBorder="1" applyProtection="1"/>
    <xf numFmtId="9" fontId="1" fillId="0" borderId="77" xfId="10" applyNumberFormat="1" applyFont="1" applyFill="1" applyBorder="1" applyProtection="1"/>
    <xf numFmtId="9" fontId="1" fillId="0" borderId="60" xfId="10" applyNumberFormat="1" applyFont="1" applyFill="1" applyBorder="1" applyProtection="1"/>
    <xf numFmtId="166" fontId="1" fillId="0" borderId="64" xfId="0" applyNumberFormat="1" applyFont="1" applyBorder="1" applyProtection="1"/>
    <xf numFmtId="166" fontId="1" fillId="0" borderId="62" xfId="0" applyNumberFormat="1" applyFont="1" applyBorder="1" applyProtection="1"/>
    <xf numFmtId="171" fontId="2" fillId="0" borderId="63" xfId="10" applyNumberFormat="1" applyFont="1" applyFill="1" applyBorder="1" applyAlignment="1" applyProtection="1">
      <alignment horizontal="right"/>
    </xf>
    <xf numFmtId="180" fontId="1" fillId="0" borderId="60" xfId="0" applyNumberFormat="1" applyFont="1" applyFill="1" applyBorder="1" applyAlignment="1" applyProtection="1">
      <alignment horizontal="right"/>
    </xf>
    <xf numFmtId="174" fontId="1" fillId="0" borderId="77" xfId="10" applyNumberFormat="1" applyFont="1" applyBorder="1" applyProtection="1"/>
    <xf numFmtId="174" fontId="1" fillId="0" borderId="77" xfId="10" applyNumberFormat="1" applyFont="1" applyFill="1" applyBorder="1" applyProtection="1"/>
    <xf numFmtId="9" fontId="2" fillId="0" borderId="1" xfId="10" applyNumberFormat="1" applyFont="1" applyBorder="1" applyProtection="1"/>
    <xf numFmtId="9" fontId="1" fillId="0" borderId="6" xfId="10" applyNumberFormat="1" applyFont="1" applyBorder="1" applyProtection="1"/>
    <xf numFmtId="9" fontId="1" fillId="0" borderId="3" xfId="10" applyNumberFormat="1" applyFont="1" applyBorder="1" applyProtection="1"/>
    <xf numFmtId="9" fontId="2" fillId="0" borderId="1" xfId="3" applyNumberFormat="1" applyFont="1" applyBorder="1" applyProtection="1"/>
    <xf numFmtId="9" fontId="2" fillId="0" borderId="1" xfId="10" applyNumberFormat="1" applyFont="1" applyBorder="1" applyAlignment="1" applyProtection="1">
      <alignment horizontal="right"/>
    </xf>
    <xf numFmtId="9" fontId="2" fillId="0" borderId="2" xfId="10" applyNumberFormat="1" applyFont="1" applyBorder="1" applyProtection="1"/>
    <xf numFmtId="9" fontId="1" fillId="0" borderId="14" xfId="10" applyNumberFormat="1" applyFont="1" applyBorder="1" applyProtection="1"/>
    <xf numFmtId="0" fontId="1" fillId="3" borderId="79" xfId="0" applyFont="1" applyFill="1" applyBorder="1" applyAlignment="1">
      <alignment horizontal="center" vertical="center"/>
    </xf>
    <xf numFmtId="0" fontId="1" fillId="3" borderId="80" xfId="0" applyFont="1" applyFill="1" applyBorder="1" applyAlignment="1" applyProtection="1">
      <alignment horizontal="center" vertical="center" wrapText="1"/>
    </xf>
    <xf numFmtId="165" fontId="1" fillId="3" borderId="81" xfId="0" applyNumberFormat="1" applyFont="1" applyFill="1" applyBorder="1" applyAlignment="1" applyProtection="1">
      <alignment horizontal="center" vertical="center" wrapText="1"/>
    </xf>
    <xf numFmtId="165" fontId="1" fillId="3" borderId="82" xfId="0" applyNumberFormat="1" applyFont="1" applyFill="1" applyBorder="1" applyAlignment="1" applyProtection="1">
      <alignment horizontal="center" vertical="center" wrapText="1"/>
    </xf>
    <xf numFmtId="0" fontId="2" fillId="0" borderId="83" xfId="0" applyFont="1" applyFill="1" applyBorder="1" applyProtection="1"/>
    <xf numFmtId="167" fontId="2" fillId="0" borderId="42" xfId="3" applyNumberFormat="1" applyFont="1" applyBorder="1" applyProtection="1"/>
    <xf numFmtId="3" fontId="2" fillId="0" borderId="83" xfId="0" applyNumberFormat="1" applyFont="1" applyFill="1" applyBorder="1" applyProtection="1"/>
    <xf numFmtId="0" fontId="2" fillId="0" borderId="26" xfId="0" applyFont="1" applyFill="1" applyBorder="1" applyProtection="1"/>
    <xf numFmtId="167" fontId="2" fillId="0" borderId="24" xfId="3" applyNumberFormat="1" applyFont="1" applyBorder="1" applyProtection="1"/>
    <xf numFmtId="0" fontId="3" fillId="3" borderId="82" xfId="0" applyFont="1" applyFill="1" applyBorder="1" applyAlignment="1" applyProtection="1">
      <alignment horizontal="center" vertical="center" wrapText="1"/>
    </xf>
    <xf numFmtId="9" fontId="2" fillId="0" borderId="42" xfId="10" applyNumberFormat="1" applyFont="1" applyBorder="1" applyProtection="1"/>
    <xf numFmtId="9" fontId="2" fillId="0" borderId="5" xfId="10" applyNumberFormat="1" applyFont="1" applyFill="1" applyBorder="1" applyProtection="1"/>
    <xf numFmtId="9" fontId="2" fillId="0" borderId="24" xfId="10" applyNumberFormat="1" applyFont="1" applyBorder="1" applyProtection="1"/>
    <xf numFmtId="9" fontId="2" fillId="0" borderId="27" xfId="10" applyNumberFormat="1" applyFont="1" applyFill="1" applyBorder="1" applyProtection="1"/>
    <xf numFmtId="183" fontId="2" fillId="0" borderId="42" xfId="3" applyNumberFormat="1" applyFont="1" applyBorder="1" applyProtection="1"/>
    <xf numFmtId="167" fontId="1" fillId="0" borderId="5" xfId="10" applyNumberFormat="1" applyFont="1" applyFill="1" applyBorder="1" applyProtection="1"/>
    <xf numFmtId="167" fontId="1" fillId="0" borderId="63" xfId="10" applyNumberFormat="1" applyFont="1" applyFill="1" applyBorder="1" applyProtection="1"/>
    <xf numFmtId="167" fontId="1" fillId="0" borderId="9" xfId="3" applyNumberFormat="1" applyFont="1" applyBorder="1" applyProtection="1"/>
    <xf numFmtId="167" fontId="1" fillId="0" borderId="13" xfId="3" applyNumberFormat="1" applyFont="1" applyBorder="1" applyProtection="1"/>
    <xf numFmtId="167" fontId="1" fillId="0" borderId="60" xfId="3" applyNumberFormat="1" applyFont="1" applyBorder="1" applyProtection="1"/>
    <xf numFmtId="167" fontId="1" fillId="0" borderId="62" xfId="3" applyNumberFormat="1" applyFont="1" applyBorder="1" applyProtection="1"/>
    <xf numFmtId="0" fontId="2" fillId="0" borderId="84" xfId="0" applyFont="1" applyFill="1" applyBorder="1" applyProtection="1"/>
    <xf numFmtId="183" fontId="2" fillId="0" borderId="41" xfId="3" applyNumberFormat="1" applyFont="1" applyBorder="1" applyProtection="1"/>
    <xf numFmtId="167" fontId="1" fillId="0" borderId="85" xfId="10" applyNumberFormat="1" applyFont="1" applyFill="1" applyBorder="1" applyProtection="1"/>
    <xf numFmtId="9" fontId="2" fillId="0" borderId="42" xfId="10" applyFont="1" applyBorder="1" applyProtection="1"/>
    <xf numFmtId="9" fontId="2" fillId="0" borderId="5" xfId="10" applyFont="1" applyFill="1" applyBorder="1" applyProtection="1"/>
    <xf numFmtId="183" fontId="1" fillId="0" borderId="62" xfId="3" applyNumberFormat="1" applyFont="1" applyBorder="1" applyProtection="1"/>
    <xf numFmtId="183" fontId="2" fillId="0" borderId="9" xfId="3" applyNumberFormat="1" applyFont="1" applyFill="1" applyBorder="1" applyProtection="1"/>
    <xf numFmtId="183" fontId="2" fillId="0" borderId="13" xfId="3" applyNumberFormat="1" applyFont="1" applyFill="1" applyBorder="1" applyProtection="1"/>
    <xf numFmtId="183" fontId="1" fillId="0" borderId="14" xfId="3" applyNumberFormat="1" applyFont="1" applyFill="1" applyBorder="1" applyProtection="1"/>
    <xf numFmtId="183" fontId="1" fillId="0" borderId="6" xfId="3" applyNumberFormat="1" applyFont="1" applyBorder="1" applyProtection="1"/>
    <xf numFmtId="2" fontId="0" fillId="0" borderId="0" xfId="10" applyNumberFormat="1" applyFont="1"/>
    <xf numFmtId="2" fontId="0" fillId="0" borderId="0" xfId="0" applyNumberFormat="1"/>
    <xf numFmtId="0" fontId="63" fillId="0" borderId="0" xfId="0" applyFont="1" applyFill="1"/>
    <xf numFmtId="0" fontId="62" fillId="0" borderId="0" xfId="0" applyFont="1" applyFill="1"/>
    <xf numFmtId="166" fontId="30" fillId="0" borderId="1" xfId="3" applyNumberFormat="1" applyFont="1" applyFill="1" applyBorder="1" applyProtection="1"/>
    <xf numFmtId="3" fontId="53" fillId="0" borderId="86" xfId="0" applyNumberFormat="1" applyFont="1" applyBorder="1" applyAlignment="1">
      <alignment horizontal="left" vertical="top"/>
    </xf>
    <xf numFmtId="3" fontId="53" fillId="0" borderId="87" xfId="0" applyNumberFormat="1" applyFont="1" applyBorder="1" applyAlignment="1">
      <alignment horizontal="right" vertical="top"/>
    </xf>
    <xf numFmtId="0" fontId="63" fillId="0" borderId="0" xfId="0" applyFont="1"/>
    <xf numFmtId="167" fontId="2" fillId="0" borderId="41" xfId="3" applyNumberFormat="1" applyFont="1" applyFill="1" applyBorder="1" applyProtection="1"/>
    <xf numFmtId="9" fontId="1" fillId="0" borderId="1" xfId="3" applyNumberFormat="1" applyFont="1" applyBorder="1" applyProtection="1"/>
    <xf numFmtId="9" fontId="1" fillId="0" borderId="9" xfId="10" applyNumberFormat="1" applyFont="1" applyBorder="1" applyProtection="1"/>
    <xf numFmtId="9" fontId="2" fillId="0" borderId="41" xfId="10" applyFont="1" applyBorder="1" applyProtection="1"/>
    <xf numFmtId="9" fontId="2" fillId="0" borderId="85" xfId="10" applyFont="1" applyFill="1" applyBorder="1" applyProtection="1"/>
    <xf numFmtId="9" fontId="1" fillId="0" borderId="62" xfId="10" applyFont="1" applyBorder="1" applyProtection="1"/>
    <xf numFmtId="9" fontId="1" fillId="0" borderId="63" xfId="10" applyFont="1" applyFill="1" applyBorder="1" applyProtection="1"/>
    <xf numFmtId="9" fontId="1" fillId="0" borderId="62" xfId="10" applyNumberFormat="1" applyFont="1" applyBorder="1" applyProtection="1"/>
    <xf numFmtId="9" fontId="1" fillId="0" borderId="63" xfId="10" applyNumberFormat="1" applyFont="1" applyBorder="1" applyProtection="1"/>
    <xf numFmtId="183" fontId="2" fillId="0" borderId="1" xfId="3" applyNumberFormat="1" applyFont="1" applyFill="1" applyBorder="1" applyProtection="1"/>
    <xf numFmtId="173" fontId="2" fillId="0" borderId="1" xfId="10" applyNumberFormat="1" applyFont="1" applyFill="1" applyBorder="1" applyProtection="1"/>
    <xf numFmtId="173" fontId="2" fillId="0" borderId="41" xfId="10" applyNumberFormat="1" applyFont="1" applyFill="1" applyBorder="1" applyProtection="1"/>
    <xf numFmtId="9" fontId="2" fillId="0" borderId="0" xfId="10" applyFont="1" applyProtection="1">
      <protection locked="0"/>
    </xf>
    <xf numFmtId="0" fontId="3" fillId="0" borderId="42" xfId="7" applyFont="1" applyFill="1" applyBorder="1" applyAlignment="1">
      <alignment horizontal="center" vertical="center" wrapText="1"/>
    </xf>
    <xf numFmtId="0" fontId="1" fillId="0" borderId="42" xfId="7" applyFont="1" applyBorder="1" applyAlignment="1">
      <alignment horizontal="center" vertical="center"/>
    </xf>
    <xf numFmtId="0" fontId="50" fillId="0" borderId="45" xfId="7" applyFont="1" applyFill="1" applyBorder="1"/>
    <xf numFmtId="0" fontId="50" fillId="0" borderId="42" xfId="7" applyFont="1" applyFill="1" applyBorder="1"/>
    <xf numFmtId="0" fontId="2" fillId="0" borderId="50" xfId="0" applyFont="1" applyFill="1" applyBorder="1" applyProtection="1"/>
    <xf numFmtId="9" fontId="50" fillId="0" borderId="42" xfId="12" applyFont="1" applyFill="1" applyBorder="1"/>
    <xf numFmtId="0" fontId="2" fillId="0" borderId="42" xfId="0" applyFont="1" applyFill="1" applyBorder="1" applyProtection="1"/>
    <xf numFmtId="3" fontId="2" fillId="0" borderId="42" xfId="0" applyNumberFormat="1" applyFont="1" applyFill="1" applyBorder="1" applyProtection="1"/>
    <xf numFmtId="0" fontId="70" fillId="0" borderId="0" xfId="0" applyFont="1" applyBorder="1"/>
    <xf numFmtId="0" fontId="52" fillId="0" borderId="0" xfId="7" applyFont="1"/>
    <xf numFmtId="0" fontId="50" fillId="0" borderId="0" xfId="7" applyFont="1"/>
    <xf numFmtId="9" fontId="2" fillId="0" borderId="41" xfId="11" applyFont="1" applyFill="1" applyBorder="1"/>
    <xf numFmtId="9" fontId="2" fillId="0" borderId="45" xfId="11" applyFont="1" applyFill="1" applyBorder="1"/>
    <xf numFmtId="1" fontId="2" fillId="0" borderId="50" xfId="11" applyNumberFormat="1" applyFont="1" applyFill="1" applyBorder="1" applyAlignment="1">
      <alignment wrapText="1"/>
    </xf>
    <xf numFmtId="186" fontId="2" fillId="0" borderId="38" xfId="0" applyNumberFormat="1" applyFont="1" applyFill="1" applyBorder="1" applyProtection="1"/>
    <xf numFmtId="3" fontId="2" fillId="0" borderId="38" xfId="0" applyNumberFormat="1" applyFont="1" applyFill="1" applyBorder="1" applyProtection="1"/>
    <xf numFmtId="186" fontId="2" fillId="0" borderId="50" xfId="0" applyNumberFormat="1" applyFont="1" applyFill="1" applyBorder="1" applyProtection="1"/>
    <xf numFmtId="3" fontId="2" fillId="0" borderId="50" xfId="0" applyNumberFormat="1" applyFont="1" applyFill="1" applyBorder="1" applyProtection="1"/>
    <xf numFmtId="186" fontId="2" fillId="0" borderId="88" xfId="0" applyNumberFormat="1" applyFont="1" applyFill="1" applyBorder="1" applyProtection="1"/>
    <xf numFmtId="3" fontId="2" fillId="0" borderId="88" xfId="0" applyNumberFormat="1" applyFont="1" applyFill="1" applyBorder="1" applyProtection="1"/>
    <xf numFmtId="0" fontId="1" fillId="3" borderId="41" xfId="0" applyFont="1" applyFill="1" applyBorder="1" applyAlignment="1" applyProtection="1">
      <alignment horizontal="center" wrapText="1"/>
    </xf>
    <xf numFmtId="165" fontId="1" fillId="3" borderId="41" xfId="0" applyNumberFormat="1" applyFont="1" applyFill="1" applyBorder="1" applyAlignment="1" applyProtection="1">
      <alignment horizontal="center" wrapText="1"/>
    </xf>
    <xf numFmtId="0" fontId="1" fillId="3" borderId="89" xfId="0" applyFont="1" applyFill="1" applyBorder="1" applyAlignment="1">
      <alignment horizontal="center" vertical="center"/>
    </xf>
    <xf numFmtId="187" fontId="50" fillId="0" borderId="42" xfId="0" applyNumberFormat="1" applyFont="1" applyFill="1" applyBorder="1"/>
    <xf numFmtId="187" fontId="50" fillId="0" borderId="42" xfId="0" applyNumberFormat="1" applyFont="1" applyFill="1" applyBorder="1" applyAlignment="1">
      <alignment horizontal="right"/>
    </xf>
    <xf numFmtId="0" fontId="1" fillId="3" borderId="42" xfId="0" applyFont="1" applyFill="1" applyBorder="1" applyAlignment="1" applyProtection="1">
      <alignment horizontal="center" wrapText="1"/>
    </xf>
    <xf numFmtId="0" fontId="1" fillId="3" borderId="81" xfId="0" applyFont="1" applyFill="1" applyBorder="1" applyAlignment="1">
      <alignment horizontal="center" vertical="center"/>
    </xf>
    <xf numFmtId="186" fontId="50" fillId="0" borderId="42" xfId="12" applyNumberFormat="1" applyFont="1" applyFill="1" applyBorder="1"/>
    <xf numFmtId="186" fontId="50" fillId="0" borderId="42" xfId="0" applyNumberFormat="1" applyFont="1" applyFill="1" applyBorder="1"/>
    <xf numFmtId="3" fontId="50" fillId="0" borderId="42" xfId="0" applyNumberFormat="1" applyFont="1" applyFill="1" applyBorder="1"/>
    <xf numFmtId="0" fontId="71" fillId="0" borderId="0" xfId="0" applyFont="1" applyFill="1" applyBorder="1" applyAlignment="1"/>
    <xf numFmtId="0" fontId="71" fillId="0" borderId="0" xfId="0" applyFont="1" applyBorder="1" applyAlignment="1"/>
    <xf numFmtId="188" fontId="2" fillId="0" borderId="63" xfId="3" applyNumberFormat="1" applyFont="1" applyFill="1" applyBorder="1" applyAlignment="1">
      <alignment horizontal="right"/>
    </xf>
    <xf numFmtId="188" fontId="2" fillId="0" borderId="62" xfId="3" applyNumberFormat="1" applyFont="1" applyBorder="1"/>
    <xf numFmtId="188" fontId="2" fillId="0" borderId="64" xfId="3" applyNumberFormat="1" applyFont="1" applyBorder="1"/>
    <xf numFmtId="0" fontId="1" fillId="0" borderId="90" xfId="0" applyFont="1" applyFill="1" applyBorder="1" applyProtection="1"/>
    <xf numFmtId="188" fontId="2" fillId="0" borderId="27" xfId="3" applyNumberFormat="1" applyFont="1" applyFill="1" applyBorder="1" applyAlignment="1">
      <alignment horizontal="right"/>
    </xf>
    <xf numFmtId="188" fontId="2" fillId="0" borderId="24" xfId="3" applyNumberFormat="1" applyFont="1" applyBorder="1"/>
    <xf numFmtId="188" fontId="2" fillId="0" borderId="38" xfId="3" applyNumberFormat="1" applyFont="1" applyBorder="1"/>
    <xf numFmtId="0" fontId="2" fillId="0" borderId="91" xfId="0" applyFont="1" applyFill="1" applyBorder="1" applyProtection="1"/>
    <xf numFmtId="188" fontId="2" fillId="0" borderId="5" xfId="3" applyNumberFormat="1" applyFont="1" applyFill="1" applyBorder="1" applyAlignment="1">
      <alignment horizontal="right"/>
    </xf>
    <xf numFmtId="188" fontId="2" fillId="0" borderId="42" xfId="3" applyNumberFormat="1" applyFont="1" applyBorder="1"/>
    <xf numFmtId="188" fontId="2" fillId="0" borderId="50" xfId="3" applyNumberFormat="1" applyFont="1" applyBorder="1"/>
    <xf numFmtId="0" fontId="2" fillId="0" borderId="47" xfId="0" applyFont="1" applyFill="1" applyBorder="1" applyProtection="1"/>
    <xf numFmtId="3" fontId="2" fillId="0" borderId="47" xfId="0" applyNumberFormat="1" applyFont="1" applyFill="1" applyBorder="1" applyProtection="1"/>
    <xf numFmtId="188" fontId="2" fillId="0" borderId="82" xfId="3" applyNumberFormat="1" applyFont="1" applyFill="1" applyBorder="1" applyAlignment="1">
      <alignment horizontal="right"/>
    </xf>
    <xf numFmtId="188" fontId="2" fillId="0" borderId="81" xfId="3" applyNumberFormat="1" applyFont="1" applyBorder="1"/>
    <xf numFmtId="188" fontId="2" fillId="0" borderId="88" xfId="3" applyNumberFormat="1" applyFont="1" applyBorder="1"/>
    <xf numFmtId="0" fontId="2" fillId="0" borderId="92" xfId="0" applyFont="1" applyFill="1" applyBorder="1" applyProtection="1"/>
    <xf numFmtId="3" fontId="1" fillId="3" borderId="93" xfId="0" applyNumberFormat="1" applyFont="1" applyFill="1" applyBorder="1" applyAlignment="1">
      <alignment horizontal="center" vertical="center" wrapText="1"/>
    </xf>
    <xf numFmtId="165" fontId="1" fillId="3" borderId="89" xfId="7" applyNumberFormat="1" applyFont="1" applyFill="1" applyBorder="1" applyAlignment="1">
      <alignment horizontal="center" vertical="center" wrapText="1"/>
    </xf>
    <xf numFmtId="165" fontId="1" fillId="3" borderId="94" xfId="7" applyNumberFormat="1" applyFont="1" applyFill="1" applyBorder="1" applyAlignment="1">
      <alignment horizontal="center" vertical="center" wrapText="1"/>
    </xf>
    <xf numFmtId="0" fontId="1" fillId="3" borderId="95" xfId="0" applyFont="1" applyFill="1" applyBorder="1" applyAlignment="1">
      <alignment horizontal="center" vertical="center"/>
    </xf>
    <xf numFmtId="166" fontId="62" fillId="0" borderId="0" xfId="0" applyNumberFormat="1" applyFont="1" applyFill="1"/>
    <xf numFmtId="0" fontId="41" fillId="0" borderId="0" xfId="0" applyFont="1" applyFill="1"/>
    <xf numFmtId="166" fontId="30" fillId="0" borderId="0" xfId="0" applyNumberFormat="1" applyFont="1"/>
    <xf numFmtId="3" fontId="50" fillId="0" borderId="42" xfId="6" applyNumberFormat="1" applyFont="1" applyFill="1" applyBorder="1"/>
    <xf numFmtId="3" fontId="54" fillId="0" borderId="42" xfId="6" applyNumberFormat="1" applyFont="1" applyFill="1" applyBorder="1"/>
    <xf numFmtId="0" fontId="9" fillId="0" borderId="0" xfId="2" applyFont="1" applyAlignment="1" applyProtection="1">
      <alignment horizontal="left"/>
      <protection hidden="1"/>
    </xf>
    <xf numFmtId="0" fontId="9" fillId="0" borderId="0" xfId="0" applyFont="1" applyAlignment="1" applyProtection="1">
      <alignment horizontal="left" vertical="center"/>
      <protection hidden="1"/>
    </xf>
    <xf numFmtId="0" fontId="60" fillId="0" borderId="0" xfId="0" applyFont="1" applyFill="1" applyAlignment="1" applyProtection="1">
      <alignment vertical="top" wrapText="1"/>
      <protection hidden="1"/>
    </xf>
    <xf numFmtId="0" fontId="61" fillId="0" borderId="0" xfId="0" applyFont="1" applyFill="1" applyAlignment="1">
      <alignment vertical="top" wrapText="1"/>
    </xf>
    <xf numFmtId="0" fontId="9" fillId="0" borderId="0" xfId="2" applyFont="1" applyAlignment="1" applyProtection="1">
      <alignment horizontal="left" vertical="center"/>
      <protection hidden="1"/>
    </xf>
    <xf numFmtId="0" fontId="35" fillId="3" borderId="1" xfId="0" applyFont="1" applyFill="1" applyBorder="1" applyAlignment="1" applyProtection="1">
      <alignment horizontal="center"/>
    </xf>
    <xf numFmtId="0" fontId="1" fillId="3" borderId="1" xfId="0" applyFont="1" applyFill="1" applyBorder="1" applyAlignment="1" applyProtection="1">
      <alignment horizontal="center"/>
    </xf>
    <xf numFmtId="0" fontId="42" fillId="3" borderId="20" xfId="2" applyFont="1" applyFill="1" applyBorder="1" applyAlignment="1" applyProtection="1">
      <alignment horizontal="center" vertical="center"/>
      <protection locked="0"/>
    </xf>
    <xf numFmtId="0" fontId="42" fillId="3" borderId="21" xfId="2" applyFont="1" applyFill="1" applyBorder="1" applyAlignment="1" applyProtection="1">
      <alignment horizontal="center" vertical="center"/>
      <protection locked="0"/>
    </xf>
    <xf numFmtId="0" fontId="2" fillId="0" borderId="66" xfId="0" applyFont="1" applyFill="1" applyBorder="1" applyAlignment="1" applyProtection="1">
      <alignment horizontal="center" vertical="center"/>
    </xf>
    <xf numFmtId="0" fontId="2" fillId="0" borderId="32" xfId="0" applyFont="1" applyFill="1" applyBorder="1" applyAlignment="1" applyProtection="1">
      <alignment horizontal="center" vertical="center"/>
    </xf>
    <xf numFmtId="0" fontId="2" fillId="0" borderId="33" xfId="0" applyFont="1" applyFill="1" applyBorder="1" applyAlignment="1" applyProtection="1">
      <alignment horizontal="center" vertical="center"/>
    </xf>
    <xf numFmtId="3" fontId="2" fillId="0" borderId="66" xfId="0" applyNumberFormat="1" applyFont="1" applyFill="1" applyBorder="1" applyAlignment="1" applyProtection="1">
      <alignment horizontal="center" vertical="center"/>
    </xf>
    <xf numFmtId="3" fontId="2" fillId="0" borderId="32" xfId="0" applyNumberFormat="1" applyFont="1" applyFill="1" applyBorder="1" applyAlignment="1" applyProtection="1">
      <alignment horizontal="center" vertical="center"/>
    </xf>
    <xf numFmtId="3" fontId="2" fillId="0" borderId="33" xfId="0" applyNumberFormat="1" applyFont="1" applyFill="1" applyBorder="1" applyAlignment="1" applyProtection="1">
      <alignment horizontal="center" vertical="center"/>
    </xf>
    <xf numFmtId="0" fontId="35" fillId="3" borderId="42" xfId="0" applyFont="1" applyFill="1" applyBorder="1" applyAlignment="1" applyProtection="1">
      <alignment horizontal="center"/>
    </xf>
    <xf numFmtId="0" fontId="1" fillId="3" borderId="42" xfId="0" applyFont="1" applyFill="1" applyBorder="1" applyAlignment="1" applyProtection="1">
      <alignment horizontal="center"/>
    </xf>
    <xf numFmtId="0" fontId="42" fillId="3" borderId="20" xfId="2" applyFont="1" applyFill="1" applyBorder="1" applyAlignment="1" applyProtection="1">
      <alignment horizontal="center" vertical="center"/>
    </xf>
    <xf numFmtId="0" fontId="42" fillId="3" borderId="21" xfId="2" applyFont="1" applyFill="1" applyBorder="1" applyAlignment="1" applyProtection="1">
      <alignment horizontal="center" vertical="center"/>
    </xf>
    <xf numFmtId="0" fontId="49" fillId="0" borderId="66" xfId="0" applyFont="1" applyBorder="1" applyAlignment="1">
      <alignment horizontal="left" vertical="top" wrapText="1"/>
    </xf>
    <xf numFmtId="0" fontId="49" fillId="0" borderId="32" xfId="0" applyFont="1" applyBorder="1" applyAlignment="1">
      <alignment horizontal="left" vertical="top" wrapText="1"/>
    </xf>
    <xf numFmtId="0" fontId="49" fillId="0" borderId="33" xfId="0" applyFont="1" applyBorder="1" applyAlignment="1">
      <alignment horizontal="left" vertical="top" wrapText="1"/>
    </xf>
    <xf numFmtId="0" fontId="1" fillId="0" borderId="66" xfId="7" applyFont="1" applyFill="1" applyBorder="1" applyAlignment="1">
      <alignment horizontal="center" vertical="center"/>
    </xf>
    <xf numFmtId="0" fontId="1" fillId="0" borderId="32" xfId="7" applyFont="1" applyFill="1" applyBorder="1" applyAlignment="1">
      <alignment horizontal="center" vertical="center"/>
    </xf>
    <xf numFmtId="0" fontId="1" fillId="0" borderId="33" xfId="7" applyFont="1" applyFill="1" applyBorder="1" applyAlignment="1">
      <alignment horizontal="center" vertical="center"/>
    </xf>
    <xf numFmtId="0" fontId="1" fillId="0" borderId="36" xfId="7" applyFont="1" applyFill="1" applyBorder="1" applyAlignment="1">
      <alignment horizontal="center" vertical="center"/>
    </xf>
    <xf numFmtId="0" fontId="1" fillId="0" borderId="40" xfId="7" applyFont="1" applyFill="1" applyBorder="1" applyAlignment="1">
      <alignment horizontal="center" vertical="center"/>
    </xf>
    <xf numFmtId="0" fontId="42" fillId="3" borderId="20" xfId="2" applyFont="1" applyFill="1" applyBorder="1" applyAlignment="1">
      <alignment horizontal="center" vertical="center"/>
    </xf>
    <xf numFmtId="0" fontId="42" fillId="3" borderId="21" xfId="2" applyFont="1" applyFill="1" applyBorder="1" applyAlignment="1">
      <alignment horizontal="center" vertical="center"/>
    </xf>
  </cellXfs>
  <cellStyles count="16">
    <cellStyle name="Entrée" xfId="1" builtinId="20"/>
    <cellStyle name="Excel Built-in Normal" xfId="15"/>
    <cellStyle name="Excel Built-in Percent" xfId="14"/>
    <cellStyle name="Lien hypertexte" xfId="2" builtinId="8"/>
    <cellStyle name="Milliers" xfId="3" builtinId="3"/>
    <cellStyle name="Milliers 2" xfId="4"/>
    <cellStyle name="Milliers 3" xfId="5"/>
    <cellStyle name="Milliers 4" xfId="6"/>
    <cellStyle name="Normal" xfId="0" builtinId="0"/>
    <cellStyle name="Normal 2" xfId="7"/>
    <cellStyle name="Normal 2 2" xfId="8"/>
    <cellStyle name="Normal 3" xfId="9"/>
    <cellStyle name="Pourcentage" xfId="10" builtinId="5"/>
    <cellStyle name="Pourcentage 2" xfId="11"/>
    <cellStyle name="Pourcentage 3" xfId="12"/>
    <cellStyle name="Pourcentage 4" xfId="13"/>
  </cellStyles>
  <dxfs count="1">
    <dxf>
      <font>
        <strike val="0"/>
      </font>
    </dxf>
  </dxfs>
  <tableStyles count="1" defaultTableStyle="TableStyleMedium2" defaultPivotStyle="PivotStyleLight16">
    <tableStyle name="Style de tableau 1" pivot="0" count="1">
      <tableStyleElement type="wholeTabl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1819752</xdr:colOff>
      <xdr:row>0</xdr:row>
      <xdr:rowOff>424339</xdr:rowOff>
    </xdr:from>
    <xdr:to>
      <xdr:col>2</xdr:col>
      <xdr:colOff>2078832</xdr:colOff>
      <xdr:row>2</xdr:row>
      <xdr:rowOff>26194</xdr:rowOff>
    </xdr:to>
    <xdr:pic>
      <xdr:nvPicPr>
        <xdr:cNvPr id="1218"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6033" y="424339"/>
          <a:ext cx="259080" cy="25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129540</xdr:colOff>
      <xdr:row>4</xdr:row>
      <xdr:rowOff>38100</xdr:rowOff>
    </xdr:from>
    <xdr:to>
      <xdr:col>1</xdr:col>
      <xdr:colOff>678180</xdr:colOff>
      <xdr:row>8</xdr:row>
      <xdr:rowOff>44027</xdr:rowOff>
    </xdr:to>
    <xdr:pic macro="[0]!Macro_AfficherTab6_47">
      <xdr:nvPicPr>
        <xdr:cNvPr id="1219"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540" y="868680"/>
          <a:ext cx="54864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259080</xdr:colOff>
      <xdr:row>9</xdr:row>
      <xdr:rowOff>60960</xdr:rowOff>
    </xdr:from>
    <xdr:to>
      <xdr:col>1</xdr:col>
      <xdr:colOff>632460</xdr:colOff>
      <xdr:row>11</xdr:row>
      <xdr:rowOff>7620</xdr:rowOff>
    </xdr:to>
    <xdr:pic macro="[0]!Macro_AfficherTab6_10">
      <xdr:nvPicPr>
        <xdr:cNvPr id="1220" name="Imag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9080" y="1524000"/>
          <a:ext cx="373380" cy="365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243840</xdr:colOff>
      <xdr:row>28</xdr:row>
      <xdr:rowOff>76200</xdr:rowOff>
    </xdr:from>
    <xdr:to>
      <xdr:col>1</xdr:col>
      <xdr:colOff>655320</xdr:colOff>
      <xdr:row>30</xdr:row>
      <xdr:rowOff>53339</xdr:rowOff>
    </xdr:to>
    <xdr:pic macro="[0]!Macro_AfficherTab32_47">
      <xdr:nvPicPr>
        <xdr:cNvPr id="1221" name="Imag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 y="4221480"/>
          <a:ext cx="411480" cy="411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381000</xdr:colOff>
      <xdr:row>14</xdr:row>
      <xdr:rowOff>7620</xdr:rowOff>
    </xdr:from>
    <xdr:to>
      <xdr:col>1</xdr:col>
      <xdr:colOff>579120</xdr:colOff>
      <xdr:row>15</xdr:row>
      <xdr:rowOff>15240</xdr:rowOff>
    </xdr:to>
    <xdr:pic macro="[0]!Macro_AfficherTab6">
      <xdr:nvPicPr>
        <xdr:cNvPr id="1222" name="Imag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2506980"/>
          <a:ext cx="1981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373380</xdr:colOff>
      <xdr:row>15</xdr:row>
      <xdr:rowOff>83820</xdr:rowOff>
    </xdr:from>
    <xdr:to>
      <xdr:col>1</xdr:col>
      <xdr:colOff>571500</xdr:colOff>
      <xdr:row>17</xdr:row>
      <xdr:rowOff>30480</xdr:rowOff>
    </xdr:to>
    <xdr:pic macro="[0]!Macro_AfficherTab7">
      <xdr:nvPicPr>
        <xdr:cNvPr id="1223" name="Imag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3380" y="2773680"/>
          <a:ext cx="1981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373380</xdr:colOff>
      <xdr:row>17</xdr:row>
      <xdr:rowOff>83820</xdr:rowOff>
    </xdr:from>
    <xdr:to>
      <xdr:col>1</xdr:col>
      <xdr:colOff>571500</xdr:colOff>
      <xdr:row>19</xdr:row>
      <xdr:rowOff>30480</xdr:rowOff>
    </xdr:to>
    <xdr:pic macro="[0]!Macro_AfficherTab8">
      <xdr:nvPicPr>
        <xdr:cNvPr id="1224" name="Imag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3380" y="3025140"/>
          <a:ext cx="1981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403860</xdr:colOff>
      <xdr:row>23</xdr:row>
      <xdr:rowOff>0</xdr:rowOff>
    </xdr:from>
    <xdr:to>
      <xdr:col>1</xdr:col>
      <xdr:colOff>601980</xdr:colOff>
      <xdr:row>24</xdr:row>
      <xdr:rowOff>7620</xdr:rowOff>
    </xdr:to>
    <xdr:pic macro="[0]!Macro_AfficherTab9">
      <xdr:nvPicPr>
        <xdr:cNvPr id="1225" name="Image 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860" y="3634740"/>
          <a:ext cx="1981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403860</xdr:colOff>
      <xdr:row>24</xdr:row>
      <xdr:rowOff>68580</xdr:rowOff>
    </xdr:from>
    <xdr:to>
      <xdr:col>1</xdr:col>
      <xdr:colOff>601980</xdr:colOff>
      <xdr:row>26</xdr:row>
      <xdr:rowOff>15239</xdr:rowOff>
    </xdr:to>
    <xdr:pic macro="[0]!Macro_AfficherTab10">
      <xdr:nvPicPr>
        <xdr:cNvPr id="1226" name="Image 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860" y="3893820"/>
          <a:ext cx="19812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411480</xdr:colOff>
      <xdr:row>33</xdr:row>
      <xdr:rowOff>0</xdr:rowOff>
    </xdr:from>
    <xdr:to>
      <xdr:col>1</xdr:col>
      <xdr:colOff>609600</xdr:colOff>
      <xdr:row>34</xdr:row>
      <xdr:rowOff>30479</xdr:rowOff>
    </xdr:to>
    <xdr:pic macro="[0]!Macro_AfficherTab32">
      <xdr:nvPicPr>
        <xdr:cNvPr id="1227" name="Image 1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 y="5052060"/>
          <a:ext cx="19812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403860</xdr:colOff>
      <xdr:row>37</xdr:row>
      <xdr:rowOff>76200</xdr:rowOff>
    </xdr:from>
    <xdr:to>
      <xdr:col>1</xdr:col>
      <xdr:colOff>601980</xdr:colOff>
      <xdr:row>39</xdr:row>
      <xdr:rowOff>30481</xdr:rowOff>
    </xdr:to>
    <xdr:pic macro="[0]!Macro_AfficherTab33_36">
      <xdr:nvPicPr>
        <xdr:cNvPr id="1228" name="Image 1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860" y="5638800"/>
          <a:ext cx="1981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609600</xdr:colOff>
      <xdr:row>35</xdr:row>
      <xdr:rowOff>38100</xdr:rowOff>
    </xdr:from>
    <xdr:to>
      <xdr:col>2</xdr:col>
      <xdr:colOff>19050</xdr:colOff>
      <xdr:row>41</xdr:row>
      <xdr:rowOff>85725</xdr:rowOff>
    </xdr:to>
    <xdr:sp macro="" textlink="">
      <xdr:nvSpPr>
        <xdr:cNvPr id="13" name="Accolade ouvrante 12"/>
        <xdr:cNvSpPr/>
      </xdr:nvSpPr>
      <xdr:spPr>
        <a:xfrm>
          <a:off x="609600" y="5457825"/>
          <a:ext cx="152400" cy="79057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1</xdr:col>
      <xdr:colOff>419100</xdr:colOff>
      <xdr:row>42</xdr:row>
      <xdr:rowOff>60960</xdr:rowOff>
    </xdr:from>
    <xdr:to>
      <xdr:col>1</xdr:col>
      <xdr:colOff>617220</xdr:colOff>
      <xdr:row>43</xdr:row>
      <xdr:rowOff>160020</xdr:rowOff>
    </xdr:to>
    <xdr:pic macro="[0]!Macro_AfficherTab37">
      <xdr:nvPicPr>
        <xdr:cNvPr id="1230" name="Image 1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6263640"/>
          <a:ext cx="19812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419100</xdr:colOff>
      <xdr:row>44</xdr:row>
      <xdr:rowOff>60960</xdr:rowOff>
    </xdr:from>
    <xdr:to>
      <xdr:col>1</xdr:col>
      <xdr:colOff>617220</xdr:colOff>
      <xdr:row>45</xdr:row>
      <xdr:rowOff>160020</xdr:rowOff>
    </xdr:to>
    <xdr:pic macro="[0]!Macro_AfficherTab38">
      <xdr:nvPicPr>
        <xdr:cNvPr id="1231" name="Image 1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6530340"/>
          <a:ext cx="19812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426720</xdr:colOff>
      <xdr:row>46</xdr:row>
      <xdr:rowOff>60960</xdr:rowOff>
    </xdr:from>
    <xdr:to>
      <xdr:col>1</xdr:col>
      <xdr:colOff>632460</xdr:colOff>
      <xdr:row>47</xdr:row>
      <xdr:rowOff>160020</xdr:rowOff>
    </xdr:to>
    <xdr:pic macro="[0]!Macro_AfficherTab39">
      <xdr:nvPicPr>
        <xdr:cNvPr id="1232" name="Image 1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6797040"/>
          <a:ext cx="2057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426720</xdr:colOff>
      <xdr:row>48</xdr:row>
      <xdr:rowOff>60960</xdr:rowOff>
    </xdr:from>
    <xdr:to>
      <xdr:col>1</xdr:col>
      <xdr:colOff>632460</xdr:colOff>
      <xdr:row>49</xdr:row>
      <xdr:rowOff>160020</xdr:rowOff>
    </xdr:to>
    <xdr:pic macro="[0]!Macro_AfficherTab40">
      <xdr:nvPicPr>
        <xdr:cNvPr id="1233" name="Image 1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7063740"/>
          <a:ext cx="2057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441960</xdr:colOff>
      <xdr:row>50</xdr:row>
      <xdr:rowOff>76200</xdr:rowOff>
    </xdr:from>
    <xdr:to>
      <xdr:col>1</xdr:col>
      <xdr:colOff>640080</xdr:colOff>
      <xdr:row>52</xdr:row>
      <xdr:rowOff>7621</xdr:rowOff>
    </xdr:to>
    <xdr:pic macro="[0]!Macro_AfficherTab41">
      <xdr:nvPicPr>
        <xdr:cNvPr id="1234" name="Image 1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960" y="7345680"/>
          <a:ext cx="1981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666750</xdr:colOff>
      <xdr:row>55</xdr:row>
      <xdr:rowOff>123825</xdr:rowOff>
    </xdr:from>
    <xdr:to>
      <xdr:col>2</xdr:col>
      <xdr:colOff>47625</xdr:colOff>
      <xdr:row>59</xdr:row>
      <xdr:rowOff>57150</xdr:rowOff>
    </xdr:to>
    <xdr:sp macro="" textlink="">
      <xdr:nvSpPr>
        <xdr:cNvPr id="19" name="Accolade ouvrante 18"/>
        <xdr:cNvSpPr/>
      </xdr:nvSpPr>
      <xdr:spPr>
        <a:xfrm>
          <a:off x="666750" y="8096250"/>
          <a:ext cx="123825" cy="5048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1</xdr:col>
      <xdr:colOff>457200</xdr:colOff>
      <xdr:row>56</xdr:row>
      <xdr:rowOff>160020</xdr:rowOff>
    </xdr:from>
    <xdr:to>
      <xdr:col>1</xdr:col>
      <xdr:colOff>655320</xdr:colOff>
      <xdr:row>58</xdr:row>
      <xdr:rowOff>79534</xdr:rowOff>
    </xdr:to>
    <xdr:pic macro="[0]!Macro_AfficherTab42_43">
      <xdr:nvPicPr>
        <xdr:cNvPr id="1236" name="Image 1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 y="8168640"/>
          <a:ext cx="1981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638175</xdr:colOff>
      <xdr:row>63</xdr:row>
      <xdr:rowOff>47625</xdr:rowOff>
    </xdr:from>
    <xdr:to>
      <xdr:col>2</xdr:col>
      <xdr:colOff>19050</xdr:colOff>
      <xdr:row>67</xdr:row>
      <xdr:rowOff>19050</xdr:rowOff>
    </xdr:to>
    <xdr:sp macro="" textlink="">
      <xdr:nvSpPr>
        <xdr:cNvPr id="21" name="Accolade ouvrante 20"/>
        <xdr:cNvSpPr/>
      </xdr:nvSpPr>
      <xdr:spPr>
        <a:xfrm>
          <a:off x="638175" y="9010650"/>
          <a:ext cx="123825" cy="5048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1</xdr:col>
      <xdr:colOff>419100</xdr:colOff>
      <xdr:row>64</xdr:row>
      <xdr:rowOff>114300</xdr:rowOff>
    </xdr:from>
    <xdr:to>
      <xdr:col>1</xdr:col>
      <xdr:colOff>617220</xdr:colOff>
      <xdr:row>66</xdr:row>
      <xdr:rowOff>33814</xdr:rowOff>
    </xdr:to>
    <xdr:pic macro="[0]!Macro_AfficherTab44_45">
      <xdr:nvPicPr>
        <xdr:cNvPr id="1238" name="Image 2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9067800"/>
          <a:ext cx="1981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502920</xdr:colOff>
      <xdr:row>71</xdr:row>
      <xdr:rowOff>0</xdr:rowOff>
    </xdr:from>
    <xdr:to>
      <xdr:col>1</xdr:col>
      <xdr:colOff>708660</xdr:colOff>
      <xdr:row>72</xdr:row>
      <xdr:rowOff>30480</xdr:rowOff>
    </xdr:to>
    <xdr:pic macro="[0]!Macro_AfficherTab46">
      <xdr:nvPicPr>
        <xdr:cNvPr id="1239" name="Image 2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920" y="9814560"/>
          <a:ext cx="2057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487680</xdr:colOff>
      <xdr:row>73</xdr:row>
      <xdr:rowOff>7620</xdr:rowOff>
    </xdr:from>
    <xdr:to>
      <xdr:col>1</xdr:col>
      <xdr:colOff>685800</xdr:colOff>
      <xdr:row>74</xdr:row>
      <xdr:rowOff>38100</xdr:rowOff>
    </xdr:to>
    <xdr:pic macro="[0]!Macro_AfficherTab47">
      <xdr:nvPicPr>
        <xdr:cNvPr id="1240" name="Image 2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7680" y="10088880"/>
          <a:ext cx="19812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47627</xdr:colOff>
      <xdr:row>0</xdr:row>
      <xdr:rowOff>59533</xdr:rowOff>
    </xdr:from>
    <xdr:to>
      <xdr:col>1</xdr:col>
      <xdr:colOff>773907</xdr:colOff>
      <xdr:row>2</xdr:row>
      <xdr:rowOff>193131</xdr:rowOff>
    </xdr:to>
    <xdr:pic>
      <xdr:nvPicPr>
        <xdr:cNvPr id="25" name="Image 2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7" y="59533"/>
          <a:ext cx="1178718" cy="788442"/>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2</xdr:col>
      <xdr:colOff>1835945</xdr:colOff>
      <xdr:row>0</xdr:row>
      <xdr:rowOff>404814</xdr:rowOff>
    </xdr:from>
    <xdr:to>
      <xdr:col>2</xdr:col>
      <xdr:colOff>2093119</xdr:colOff>
      <xdr:row>1</xdr:row>
      <xdr:rowOff>221456</xdr:rowOff>
    </xdr:to>
    <xdr:pic>
      <xdr:nvPicPr>
        <xdr:cNvPr id="26" name="Image 2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24665" y="404814"/>
          <a:ext cx="257174" cy="2509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95251</xdr:colOff>
      <xdr:row>0</xdr:row>
      <xdr:rowOff>83344</xdr:rowOff>
    </xdr:from>
    <xdr:to>
      <xdr:col>1</xdr:col>
      <xdr:colOff>241041</xdr:colOff>
      <xdr:row>2</xdr:row>
      <xdr:rowOff>142875</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1" y="83344"/>
          <a:ext cx="907790" cy="607219"/>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3.xml><?xml version="1.0" encoding="utf-8"?>
<xdr:wsDr xmlns:xdr="http://schemas.openxmlformats.org/drawingml/2006/spreadsheetDrawing" xmlns:a="http://schemas.openxmlformats.org/drawingml/2006/main">
  <xdr:twoCellAnchor editAs="oneCell">
    <xdr:from>
      <xdr:col>0</xdr:col>
      <xdr:colOff>21167</xdr:colOff>
      <xdr:row>0</xdr:row>
      <xdr:rowOff>52917</xdr:rowOff>
    </xdr:from>
    <xdr:to>
      <xdr:col>1</xdr:col>
      <xdr:colOff>166957</xdr:colOff>
      <xdr:row>2</xdr:row>
      <xdr:rowOff>99219</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167" y="52917"/>
          <a:ext cx="907790" cy="607219"/>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752475</xdr:colOff>
          <xdr:row>2</xdr:row>
          <xdr:rowOff>142875</xdr:rowOff>
        </xdr:from>
        <xdr:to>
          <xdr:col>3</xdr:col>
          <xdr:colOff>600075</xdr:colOff>
          <xdr:row>5</xdr:row>
          <xdr:rowOff>123825</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3366FF"/>
                  </a:solidFill>
                  <a:latin typeface="Calibri"/>
                </a:rPr>
                <a:t>Macro_région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752475</xdr:colOff>
          <xdr:row>7</xdr:row>
          <xdr:rowOff>85725</xdr:rowOff>
        </xdr:from>
        <xdr:to>
          <xdr:col>3</xdr:col>
          <xdr:colOff>561975</xdr:colOff>
          <xdr:row>10</xdr:row>
          <xdr:rowOff>47625</xdr:rowOff>
        </xdr:to>
        <xdr:sp macro="" textlink="">
          <xdr:nvSpPr>
            <xdr:cNvPr id="7171" name="Button 3" hidden="1">
              <a:extLst>
                <a:ext uri="{63B3BB69-23CF-44E3-9099-C40C66FF867C}">
                  <a14:compatExt spid="_x0000_s717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3366FF"/>
                  </a:solidFill>
                  <a:latin typeface="Calibri"/>
                </a:rPr>
                <a:t>Macro_arrondis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11</xdr:row>
          <xdr:rowOff>152400</xdr:rowOff>
        </xdr:from>
        <xdr:to>
          <xdr:col>3</xdr:col>
          <xdr:colOff>590550</xdr:colOff>
          <xdr:row>14</xdr:row>
          <xdr:rowOff>133350</xdr:rowOff>
        </xdr:to>
        <xdr:sp macro="" textlink="">
          <xdr:nvSpPr>
            <xdr:cNvPr id="7172" name="Button 4" hidden="1">
              <a:extLst>
                <a:ext uri="{63B3BB69-23CF-44E3-9099-C40C66FF867C}">
                  <a14:compatExt spid="_x0000_s71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3366FF"/>
                  </a:solidFill>
                  <a:latin typeface="Calibri"/>
                </a:rPr>
                <a:t>Macro_supprime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752475</xdr:colOff>
          <xdr:row>15</xdr:row>
          <xdr:rowOff>180975</xdr:rowOff>
        </xdr:from>
        <xdr:to>
          <xdr:col>3</xdr:col>
          <xdr:colOff>600075</xdr:colOff>
          <xdr:row>18</xdr:row>
          <xdr:rowOff>114300</xdr:rowOff>
        </xdr:to>
        <xdr:sp macro="" textlink="">
          <xdr:nvSpPr>
            <xdr:cNvPr id="7173" name="Button 5" hidden="1">
              <a:extLst>
                <a:ext uri="{63B3BB69-23CF-44E3-9099-C40C66FF867C}">
                  <a14:compatExt spid="_x0000_s71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3366FF"/>
                  </a:solidFill>
                  <a:latin typeface="Calibri"/>
                </a:rPr>
                <a:t>Macro_version_finale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odfiles02\PAN$\Users\mathieujumel\Downloads\Les%20mouvements%20de%20cadres%20en%202014%20par%20taille%20d'&#233;tablissemen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Panels\Panel%20NatReg\PANEL%2044-2017\R&#233;sultats\R&#233;gions\Le%20Panel%202015%20par%20r&#233;gion_compl&#233;t&#23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mmaire"/>
      <sheetName val="Tab48"/>
      <sheetName val="Tab49 à 52"/>
      <sheetName val="Lexique"/>
      <sheetName val="Nomenclatures"/>
    </sheetNames>
    <sheetDataSet>
      <sheetData sheetId="0" refreshError="1"/>
      <sheetData sheetId="1" refreshError="1"/>
      <sheetData sheetId="2" refreshError="1"/>
      <sheetData sheetId="3" refreshError="1"/>
      <sheetData sheetId="4">
        <row r="4">
          <cell r="B4" t="str">
            <v>-       Débutants de moins d’un an d’expérience ou jeunes diplômés.</v>
          </cell>
        </row>
        <row r="5">
          <cell r="B5" t="str">
            <v>-       Cadres de 1 à 5 ans d’expérience ou jeunes cadres.</v>
          </cell>
        </row>
        <row r="6">
          <cell r="B6" t="str">
            <v>-       Cadres de 6 à 10 ans d’expérience : globalement cette catégorie correspond aux cadres trentenaires.</v>
          </cell>
        </row>
        <row r="7">
          <cell r="B7" t="str">
            <v>-       Cadres de 11 à 15 ans d’expérience : globalement cette catégorie correspond aux cadres ayant entre 35 et 45 ans.</v>
          </cell>
        </row>
        <row r="8">
          <cell r="B8" t="str">
            <v>-       Cadres de 16 à 20 ans d’expérience : globalement cette catégorie correspond aux cadres ayant entre 40 et 50 ans.</v>
          </cell>
        </row>
        <row r="9">
          <cell r="B9" t="str">
            <v>-       Cadres de plus de 20 ans d’expérience : globalement cette catégorie correspond aux cadres dits séniors.</v>
          </cell>
        </row>
        <row r="12">
          <cell r="B12" t="str">
            <v>-       Direction générale : personnes siégeant au conseil d'administration, adjoints de direction générale.</v>
          </cell>
        </row>
        <row r="13">
          <cell r="B13" t="str">
            <v>-       Finance : finance, comptabilité, contrôle de gestion, audit.</v>
          </cell>
        </row>
        <row r="14">
          <cell r="B14" t="str">
            <v xml:space="preserve">-       Administration : administration, RH, communication, juridique. </v>
          </cell>
        </row>
        <row r="15">
          <cell r="B15" t="str">
            <v>-       Études, recherche et développement  (études, R&amp;D): études scientifiques et techniques, projets, affaires, urbanisme, architecture, brevets, normes, homologations, études socio-économiques, statistiques.</v>
          </cell>
        </row>
        <row r="16">
          <cell r="B16" t="str">
            <v>-       Production industrielle, chantier.</v>
          </cell>
        </row>
        <row r="17">
          <cell r="B17" t="str">
            <v>-       Services techniques : achats, qualité, maintenance, logistique, sécurité.</v>
          </cell>
        </row>
        <row r="18">
          <cell r="B18" t="str">
            <v>-       Exploitation tertiaire : métiers spécifiques des secteurs santé et action sociale, banque, assurance, immobilier, formation, tourisme, transports.</v>
          </cell>
        </row>
        <row r="19">
          <cell r="B19" t="str">
            <v>-       Commercial : commercial et marketing.</v>
          </cell>
        </row>
        <row r="20">
          <cell r="B20" t="str">
            <v>-       Informatique.</v>
          </cell>
        </row>
        <row r="23">
          <cell r="B23" t="str">
            <v>Industrie</v>
          </cell>
        </row>
        <row r="24">
          <cell r="B24" t="str">
            <v>-       Industrie agroalimentaire : industries alimentaires, fabrication de boissons.</v>
          </cell>
        </row>
        <row r="25">
          <cell r="B25" t="str">
            <v>-       Automobile, aéronautique et autres matériels de transport : industrie automobile, construction aéronautique, navale et spatiale, fabrication d’autres matériels de transport.</v>
          </cell>
        </row>
        <row r="26">
          <cell r="B26" t="str">
            <v>-       Bois, papier, imprimerie : travail du bois et fabrication d’articles en bois et en liège (à l’exception des meubles), fabrication d’articles en vannerie et sparterie, industrie du papier et du carton, imprimerie et services annexes.</v>
          </cell>
        </row>
        <row r="27">
          <cell r="B27" t="str">
            <v>-       Chimie et industrie pharmaceutique : industrie chimique de base, fabrication de produits agro-chimiques, de peintures, savons, parfumerie, fabrication de produits pharmaceutiques de base, de médicaments et autres préparations pharmaceutiques.</v>
          </cell>
        </row>
        <row r="28">
          <cell r="B28" t="str">
            <v>-       Caoutchouc, plastiques : fabrication de produits en caoutchouc et en plastique.</v>
          </cell>
        </row>
        <row r="29">
          <cell r="B29" t="str">
            <v>-       Énergies, eau, gestion des déchets : extraction (houille, lignite, hydrocarbures, minerais métalliques) ; services de soutien aux industries extractives ; cokéfaction et raffinage ; production et distribution d'électricité, de gaz, de vapeur et d'</v>
          </cell>
        </row>
        <row r="30">
          <cell r="B30" t="str">
            <v xml:space="preserve">-       Équipements électriques et électroniques : fabrication de produits informatiques ; fabrication, réparation et installation de produits électroniques, optiques et d'équipements électriques. </v>
          </cell>
        </row>
        <row r="31">
          <cell r="B31" t="str">
            <v>-        Mécanique, métallurgie : extraction de minerais de fer et de métaux non ferreux ; sidérurgie, fonderie, fabrication de produits métalliques fabrication, réparation et installation de machines d'équipements industriels (machines agricoles, machine</v>
          </cell>
        </row>
        <row r="32">
          <cell r="B32" t="str">
            <v xml:space="preserve">-       Meubles, textiles et autres industries manufacturières : fabrication de textiles, industrie de l'habillement, industrie du cuir et de la chaussure, fabrication de meubles, fabrication d'articles de joaillerie, d'instruments de musique, d'articles </v>
          </cell>
        </row>
        <row r="33">
          <cell r="B33" t="str">
            <v>Construction</v>
          </cell>
        </row>
        <row r="34">
          <cell r="B34" t="str">
            <v xml:space="preserve">-       Bâtiment, génie civil et matériaux de construction : construction de bâtiments résidentiels et non résidentiels, de routes et de voies ferrées, de réseaux et de lignes ; extraction de pierres, de sables et d'argiles, fabrication d'autres produits </v>
          </cell>
        </row>
        <row r="35">
          <cell r="B35" t="str">
            <v>-       Travaux de construction spécialisés : démolition et préparation des sites ; travaux d'installation électrique, plomberie et autres travaux d'installation ; travaux de finition.</v>
          </cell>
        </row>
        <row r="36">
          <cell r="B36" t="str">
            <v>Commerce</v>
          </cell>
        </row>
        <row r="37">
          <cell r="B37" t="str">
            <v>-       Commerce interentreprises : commerce de gros de produits agricoles bruts et d'animaux vivants, de produits alimentaires, de boissons et de tabac, de biens domestiques, d'équipements de l'information et de la communication, d’autres équipements ind</v>
          </cell>
        </row>
        <row r="38">
          <cell r="B38" t="str">
            <v>-       Distribution généraliste : commerce de détail de produits surgelés ; commerce d'alimentation général ; supérettes, supermarchés, magasins multi-commerces, hypermarchés, grands magasins.</v>
          </cell>
        </row>
        <row r="39">
          <cell r="B39" t="str">
            <v>-       Distribution spécialisée : commerce et réparation d'automobiles et de motocycles ; commerce de détail (carburants, alimentaire, équipements de l'information et de la communication, biens culturels et de loisirs) ; activités photographiques ; comme</v>
          </cell>
        </row>
        <row r="40">
          <cell r="B40" t="str">
            <v>Services</v>
          </cell>
        </row>
        <row r="41">
          <cell r="B41" t="str">
            <v>-       Activités informatiques et télécommunications : édition de logiciels et de jeux électroniques ; programmation, conseil et autres activités informatiques ; traitement de données, hébergement et activités connexes ; portails Internet ; télécommunica</v>
          </cell>
        </row>
        <row r="42">
          <cell r="B42" t="str">
            <v>-       Activités juridiques et comptables, conseil et gestion des entreprises : activités juridiques (conseil et représentation juridique, services d’arbitrage et de conciliation, services notariaux…) et comptables (audit, vérification comptable, conseil</v>
          </cell>
        </row>
        <row r="43">
          <cell r="B43" t="str">
            <v xml:space="preserve">-       Activités des organisations associatives : activités des organisations économiques, patronales et professionnelles, activités des syndicats de salariés et des autres organisations associatives. </v>
          </cell>
        </row>
        <row r="44">
          <cell r="B44" t="str">
            <v>-       Banques et assurance : intermédiation monétaire ; activités des sociétés holding ; fonds de placement et entités financières similaires ; assurance, réassurance, caisses de retraite ; activités auxiliaires de services financiers, d'assurance et de</v>
          </cell>
        </row>
        <row r="45">
          <cell r="B45" t="str">
            <v>-       Communication et médias : reproduction d'enregistrements ; édition de livres et périodiques ; activités cinématographiques, vidéo et de télévision ; enregistrement sonore et édition musicale ; programmation et diffusion radio et télévision ; activ</v>
          </cell>
        </row>
        <row r="46">
          <cell r="B46" t="str">
            <v>-       Formation initiale et continue : enseignement pré-primaire, primaire, secondaire et supérieur ; autres activités d'enseignement dont formation continue d'adultes ; activités de soutien à l'enseignement.</v>
          </cell>
        </row>
        <row r="47">
          <cell r="B47" t="str">
            <v>-       Hôtellerie, restauration, loisirs : hébergement ; restauration ; activités des agences de voyage, voyagistes, services de réservation ; activités créatives, artistiques et de spectacle ; bibliothèques, archives, musées et autres activités culturel</v>
          </cell>
        </row>
        <row r="48">
          <cell r="B48" t="str">
            <v>-       Immobilier : promotion immobilière ; activités des marchands de biens immobiliers ; location et exploitation de biens immobiliers propres ou loués ; agences immobilières ; administration de biens immobiliers.</v>
          </cell>
        </row>
        <row r="49">
          <cell r="B49" t="str">
            <v>-       Ingénierie et R&amp;D : conception d'ensemble et assemblage sur site industriel d'équipements de contrôle des processus industriels ; activités d'architecture et d'ingénierie, de contrôle et d'analyses techniques ; recherche-développement scientifique</v>
          </cell>
        </row>
        <row r="50">
          <cell r="B50" t="str">
            <v>-       Santé et action sociale : activités vétérinaires ; activités pour la santé humaine ; hébergement médicalisé et social ; action sociale sans hébergement.</v>
          </cell>
        </row>
        <row r="51">
          <cell r="B51" t="str">
            <v>-       Services divers aux entreprises : activités de traduction et d'interprétation ; activités de location et location-bail de véhicules, de machines et d’équipements; activités d'enquêtes et de sécurité ; activités de nettoyage et d’aménagement paysag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mmaire"/>
      <sheetName val="Tab6"/>
      <sheetName val="Previsions mouvements"/>
      <sheetName val="Tab7"/>
      <sheetName val="Tab8"/>
      <sheetName val="prev reg X grd secteur"/>
      <sheetName val="Tab9"/>
      <sheetName val="Tab10"/>
      <sheetName val="perps cad 21 régions"/>
      <sheetName val="persp sal Xgrd secteur"/>
      <sheetName val="perps cad X grd secteur"/>
      <sheetName val="persp sal X taille"/>
      <sheetName val="persp cad X taille"/>
      <sheetName val="perps sal X dpt"/>
      <sheetName val="persp cad X dpt"/>
      <sheetName val="Tab32"/>
      <sheetName val="Tab33 à 36"/>
      <sheetName val="poids rec par région"/>
      <sheetName val="Tab37"/>
      <sheetName val="Tab38"/>
      <sheetName val="Tab39"/>
      <sheetName val="Tab40"/>
      <sheetName val="Tab41"/>
      <sheetName val="volume par niveau exp"/>
      <sheetName val="Tab42 à 43"/>
      <sheetName val="volume par fonct"/>
      <sheetName val="Tab44 à 45"/>
      <sheetName val="Rec grands secteurs X Région"/>
      <sheetName val="Tab46"/>
      <sheetName val="Tab47"/>
      <sheetName val="Echantillon_panel"/>
      <sheetName val="Lexique"/>
      <sheetName val="Nomenclatures"/>
      <sheetName val="Mise à jour"/>
      <sheetName val="Feuil1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ow r="1">
          <cell r="A1">
            <v>2015</v>
          </cell>
        </row>
        <row r="2">
          <cell r="A2">
            <v>2016</v>
          </cell>
        </row>
        <row r="3">
          <cell r="A3">
            <v>2017</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7.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C1:N87"/>
  <sheetViews>
    <sheetView showGridLines="0" showRowColHeaders="0" zoomScale="80" zoomScaleNormal="80" zoomScalePageLayoutView="80" workbookViewId="0">
      <selection activeCell="C26" sqref="C26:J26"/>
    </sheetView>
  </sheetViews>
  <sheetFormatPr baseColWidth="10" defaultColWidth="10.85546875" defaultRowHeight="11.25" customHeight="1" x14ac:dyDescent="0.2"/>
  <cols>
    <col min="1" max="1" width="6.85546875" style="165" customWidth="1"/>
    <col min="2" max="2" width="12.42578125" style="165" customWidth="1"/>
    <col min="3" max="3" width="145.85546875" style="165" customWidth="1"/>
    <col min="4" max="16384" width="10.85546875" style="165"/>
  </cols>
  <sheetData>
    <row r="1" spans="3:13" ht="34.35" customHeight="1" x14ac:dyDescent="0.35">
      <c r="C1" s="166" t="s">
        <v>285</v>
      </c>
    </row>
    <row r="2" spans="3:13" ht="18" customHeight="1" x14ac:dyDescent="0.25">
      <c r="C2" s="167" t="s">
        <v>144</v>
      </c>
    </row>
    <row r="3" spans="3:13" ht="18" customHeight="1" x14ac:dyDescent="0.2">
      <c r="C3" s="168"/>
    </row>
    <row r="4" spans="3:13" ht="8.25" customHeight="1" x14ac:dyDescent="0.25">
      <c r="C4" s="169"/>
    </row>
    <row r="5" spans="3:13" ht="6.6" hidden="1" customHeight="1" x14ac:dyDescent="0.2"/>
    <row r="7" spans="3:13" ht="20.45" customHeight="1" x14ac:dyDescent="0.4">
      <c r="C7" s="170" t="s">
        <v>146</v>
      </c>
      <c r="D7" s="171"/>
      <c r="E7" s="172"/>
      <c r="F7" s="172"/>
      <c r="G7" s="172"/>
      <c r="H7" s="172"/>
      <c r="I7" s="172"/>
      <c r="J7" s="172"/>
      <c r="K7" s="172"/>
    </row>
    <row r="8" spans="3:13" ht="6.75" customHeight="1" x14ac:dyDescent="0.2"/>
    <row r="9" spans="3:13" ht="6.75" customHeight="1" x14ac:dyDescent="0.2"/>
    <row r="10" spans="3:13" ht="26.45" customHeight="1" x14ac:dyDescent="0.4">
      <c r="C10" s="170" t="str">
        <f>"PRÉVISIONS " &amp; anneen2</f>
        <v>PRÉVISIONS 2017</v>
      </c>
    </row>
    <row r="11" spans="3:13" ht="6.75" customHeight="1" x14ac:dyDescent="0.2"/>
    <row r="12" spans="3:13" ht="6.75" customHeight="1" x14ac:dyDescent="0.2"/>
    <row r="13" spans="3:13" ht="12.95" customHeight="1" x14ac:dyDescent="0.2">
      <c r="C13" s="173" t="s">
        <v>48</v>
      </c>
      <c r="D13" s="174"/>
      <c r="E13" s="174"/>
      <c r="F13" s="174"/>
      <c r="G13" s="174"/>
      <c r="H13" s="174"/>
      <c r="I13" s="174"/>
      <c r="J13" s="174"/>
      <c r="K13" s="174"/>
      <c r="L13" s="174"/>
      <c r="M13" s="175"/>
    </row>
    <row r="14" spans="3:13" ht="8.25" customHeight="1" x14ac:dyDescent="0.2"/>
    <row r="15" spans="3:13" ht="15" customHeight="1" x14ac:dyDescent="0.2">
      <c r="C15" s="174" t="str">
        <f>'Tab6'!A5</f>
        <v>Tableau 6 : Prévisions de recrutements de cadres pour 2017 par région et fourchette d'évolution</v>
      </c>
      <c r="D15" s="174"/>
      <c r="E15" s="174"/>
      <c r="F15" s="174"/>
      <c r="G15" s="174"/>
      <c r="H15" s="174"/>
      <c r="I15" s="174"/>
      <c r="J15" s="174"/>
      <c r="K15" s="174"/>
      <c r="L15" s="174"/>
      <c r="M15" s="174"/>
    </row>
    <row r="16" spans="3:13" ht="7.5" customHeight="1" x14ac:dyDescent="0.2"/>
    <row r="17" spans="3:14" ht="12.95" customHeight="1" x14ac:dyDescent="0.2">
      <c r="C17" s="174" t="str">
        <f>'Tab7'!A5</f>
        <v xml:space="preserve">Tableau 7 : Répartition des prévisions de recrutements de cadres par niveau d’expérience pour 2017 selon les régions </v>
      </c>
      <c r="D17" s="174"/>
      <c r="E17" s="174"/>
      <c r="F17" s="174"/>
      <c r="G17" s="174"/>
      <c r="H17" s="174"/>
      <c r="I17" s="174"/>
      <c r="J17" s="174"/>
      <c r="K17" s="174"/>
      <c r="L17" s="174"/>
      <c r="M17" s="175"/>
    </row>
    <row r="18" spans="3:14" ht="7.5" customHeight="1" x14ac:dyDescent="0.2"/>
    <row r="19" spans="3:14" ht="12.95" customHeight="1" x14ac:dyDescent="0.2">
      <c r="C19" s="533" t="str">
        <f>'Tab8'!A5</f>
        <v>Tableau 8 : Répartition des prévisions de recrutements de cadres par fonction pour 2017 selon les régions</v>
      </c>
      <c r="D19" s="533"/>
      <c r="E19" s="533"/>
      <c r="F19" s="533"/>
      <c r="G19" s="533"/>
      <c r="H19" s="533"/>
      <c r="I19" s="533"/>
      <c r="J19" s="533"/>
      <c r="K19" s="533"/>
      <c r="L19" s="533"/>
    </row>
    <row r="21" spans="3:14" ht="6" customHeight="1" x14ac:dyDescent="0.2"/>
    <row r="22" spans="3:14" ht="11.25" customHeight="1" x14ac:dyDescent="0.2">
      <c r="C22" s="173" t="s">
        <v>49</v>
      </c>
      <c r="D22" s="174"/>
      <c r="E22" s="174"/>
      <c r="F22" s="174"/>
      <c r="G22" s="174"/>
      <c r="H22" s="174"/>
      <c r="I22" s="174"/>
      <c r="J22" s="174"/>
      <c r="K22" s="174"/>
      <c r="L22" s="175"/>
    </row>
    <row r="23" spans="3:14" ht="7.5" customHeight="1" x14ac:dyDescent="0.2"/>
    <row r="24" spans="3:14" ht="15" customHeight="1" x14ac:dyDescent="0.2">
      <c r="C24" s="534" t="str">
        <f>'Tab9'!A4</f>
        <v>Tableau 9 : Perspectives d'évolution des effectifs salariés pour 2017 dans chaque région</v>
      </c>
      <c r="D24" s="534"/>
      <c r="E24" s="534"/>
      <c r="F24" s="534"/>
      <c r="G24" s="534"/>
      <c r="H24" s="534"/>
      <c r="I24" s="534"/>
      <c r="J24" s="534"/>
      <c r="K24" s="534"/>
      <c r="L24" s="534"/>
      <c r="M24" s="534"/>
    </row>
    <row r="25" spans="3:14" ht="7.5" customHeight="1" x14ac:dyDescent="0.2"/>
    <row r="26" spans="3:14" ht="12" customHeight="1" x14ac:dyDescent="0.2">
      <c r="C26" s="537" t="str">
        <f>'Tab10'!A5</f>
        <v xml:space="preserve">Tableau 10 :  Perspectives d'évolution des effectifs cadres pour 2017 dans chaque région </v>
      </c>
      <c r="D26" s="537"/>
      <c r="E26" s="537"/>
      <c r="F26" s="537"/>
      <c r="G26" s="537"/>
      <c r="H26" s="537"/>
      <c r="I26" s="537"/>
      <c r="J26" s="537"/>
    </row>
    <row r="27" spans="3:14" ht="6" customHeight="1" x14ac:dyDescent="0.2"/>
    <row r="28" spans="3:14" ht="12" customHeight="1" x14ac:dyDescent="0.2"/>
    <row r="29" spans="3:14" ht="8.25" customHeight="1" x14ac:dyDescent="0.2">
      <c r="C29" s="533"/>
      <c r="D29" s="533"/>
      <c r="E29" s="533"/>
      <c r="F29" s="533"/>
      <c r="G29" s="533"/>
      <c r="H29" s="533"/>
      <c r="I29" s="533"/>
      <c r="J29" s="533"/>
      <c r="K29" s="533"/>
      <c r="L29" s="533"/>
      <c r="M29" s="533"/>
      <c r="N29" s="533"/>
    </row>
    <row r="30" spans="3:14" ht="26.45" customHeight="1" x14ac:dyDescent="0.4">
      <c r="C30" s="170" t="str">
        <f>"BILAN EN "&amp;anneen1&amp; " ET LES ÉVOLUTIONS"</f>
        <v>BILAN EN 2016 ET LES ÉVOLUTIONS</v>
      </c>
      <c r="D30" s="171"/>
      <c r="E30" s="176"/>
      <c r="F30" s="176"/>
      <c r="G30" s="176"/>
      <c r="H30" s="176"/>
      <c r="I30" s="176"/>
      <c r="J30" s="176"/>
      <c r="K30" s="176"/>
      <c r="L30" s="176"/>
      <c r="M30" s="176"/>
      <c r="N30" s="176"/>
    </row>
    <row r="31" spans="3:14" ht="8.25" customHeight="1" x14ac:dyDescent="0.2">
      <c r="C31" s="176"/>
      <c r="D31" s="177"/>
      <c r="E31" s="176"/>
      <c r="F31" s="176"/>
      <c r="G31" s="176"/>
      <c r="H31" s="176"/>
      <c r="I31" s="176"/>
      <c r="J31" s="176"/>
      <c r="K31" s="176"/>
      <c r="L31" s="176"/>
      <c r="M31" s="176"/>
      <c r="N31" s="176"/>
    </row>
    <row r="32" spans="3:14" ht="11.25" customHeight="1" x14ac:dyDescent="0.2">
      <c r="C32" s="173" t="s">
        <v>25</v>
      </c>
      <c r="D32" s="174"/>
      <c r="E32" s="174"/>
      <c r="F32" s="174"/>
      <c r="G32" s="174"/>
      <c r="H32" s="174"/>
      <c r="I32" s="174"/>
      <c r="J32" s="174"/>
      <c r="K32" s="174"/>
      <c r="L32" s="174"/>
      <c r="M32" s="174"/>
      <c r="N32" s="174"/>
    </row>
    <row r="33" spans="3:14" ht="8.25" customHeight="1" x14ac:dyDescent="0.2"/>
    <row r="34" spans="3:14" ht="14.1" customHeight="1" x14ac:dyDescent="0.2">
      <c r="C34" s="174" t="str">
        <f>'Tab32'!A5</f>
        <v>Tableau 32 : Bilan des mouvements de l’année 2016 par région</v>
      </c>
      <c r="D34" s="174"/>
      <c r="E34" s="174"/>
      <c r="F34" s="174"/>
      <c r="G34" s="174"/>
      <c r="H34" s="174"/>
      <c r="I34" s="174"/>
      <c r="J34" s="174"/>
      <c r="K34" s="174"/>
      <c r="L34" s="175"/>
      <c r="M34" s="175"/>
      <c r="N34" s="175"/>
    </row>
    <row r="35" spans="3:14" ht="7.5" customHeight="1" x14ac:dyDescent="0.2"/>
    <row r="36" spans="3:14" ht="12" customHeight="1" x14ac:dyDescent="0.2">
      <c r="C36" s="174" t="str">
        <f>'Tab33 à 36'!A5</f>
        <v>Tableau 33 : Évolution du nombre de recrutements de cadres réalisés entre 2015 et 2016 par région (en CDI ou CDD d’un an et plus)</v>
      </c>
      <c r="D36" s="174"/>
      <c r="E36" s="174"/>
      <c r="F36" s="174"/>
      <c r="G36" s="174"/>
      <c r="H36" s="174"/>
      <c r="I36" s="174"/>
      <c r="J36" s="174"/>
      <c r="K36" s="174"/>
      <c r="L36" s="174"/>
      <c r="M36" s="174"/>
      <c r="N36" s="174"/>
    </row>
    <row r="37" spans="3:14" ht="7.5" customHeight="1" x14ac:dyDescent="0.2">
      <c r="C37" s="175"/>
      <c r="D37" s="175"/>
      <c r="E37" s="175"/>
      <c r="F37" s="175"/>
      <c r="G37" s="175"/>
      <c r="H37" s="175"/>
      <c r="I37" s="175"/>
      <c r="J37" s="175"/>
      <c r="K37" s="175"/>
      <c r="L37" s="175"/>
      <c r="M37" s="175"/>
      <c r="N37" s="175"/>
    </row>
    <row r="38" spans="3:14" ht="12" customHeight="1" x14ac:dyDescent="0.25">
      <c r="C38" s="174" t="str">
        <f>'Tab33 à 36'!A26</f>
        <v>Tableau 34 : Évolution du nombre de promotions internes de salariés au statut de cadre entre 2015 et 2016 par région</v>
      </c>
      <c r="D38" s="171"/>
      <c r="E38" s="174"/>
      <c r="F38" s="174"/>
      <c r="G38" s="174"/>
      <c r="H38" s="174"/>
      <c r="I38" s="174"/>
      <c r="J38" s="174"/>
      <c r="K38" s="174"/>
      <c r="L38" s="174"/>
      <c r="M38" s="174"/>
      <c r="N38" s="175"/>
    </row>
    <row r="39" spans="3:14" ht="7.5" customHeight="1" x14ac:dyDescent="0.2">
      <c r="C39" s="175"/>
      <c r="D39" s="178"/>
      <c r="E39" s="175"/>
      <c r="F39" s="175"/>
      <c r="G39" s="175"/>
      <c r="H39" s="175"/>
      <c r="I39" s="175"/>
      <c r="J39" s="175"/>
      <c r="K39" s="175"/>
      <c r="L39" s="175"/>
      <c r="M39" s="175"/>
      <c r="N39" s="175"/>
    </row>
    <row r="40" spans="3:14" ht="12" customHeight="1" x14ac:dyDescent="0.2">
      <c r="C40" s="174" t="str">
        <f>'Tab33 à 36'!A47</f>
        <v>Tableau 35 : Évolution du nombre de sorties de cadres (démission, licenciement, départ à la retraite…) entre 2015 et 2016 par région</v>
      </c>
      <c r="D40" s="174"/>
      <c r="E40" s="174"/>
      <c r="F40" s="174"/>
      <c r="G40" s="174"/>
      <c r="H40" s="174"/>
      <c r="I40" s="174"/>
      <c r="J40" s="174"/>
      <c r="K40" s="174"/>
      <c r="L40" s="174"/>
      <c r="M40" s="174"/>
      <c r="N40" s="174"/>
    </row>
    <row r="41" spans="3:14" ht="7.5" customHeight="1" x14ac:dyDescent="0.2"/>
    <row r="42" spans="3:14" ht="12" customHeight="1" x14ac:dyDescent="0.2">
      <c r="C42" s="174" t="str">
        <f>'Tab33 à 36'!A67</f>
        <v>Tableau 36 : Évolution du nombre de nouveaux postes cadres entre 2015 et 2016  par région</v>
      </c>
      <c r="D42" s="174"/>
      <c r="E42" s="174"/>
      <c r="F42" s="174"/>
      <c r="G42" s="174"/>
      <c r="H42" s="174"/>
      <c r="I42" s="174"/>
      <c r="J42" s="174"/>
      <c r="K42" s="174"/>
      <c r="L42" s="175"/>
      <c r="M42" s="175"/>
      <c r="N42" s="175"/>
    </row>
    <row r="43" spans="3:14" ht="7.5" customHeight="1" x14ac:dyDescent="0.2"/>
    <row r="44" spans="3:14" ht="14.25" x14ac:dyDescent="0.2">
      <c r="C44" s="174" t="str">
        <f>'Tab37'!A5</f>
        <v>Tableau 37 : Ratio recrutements / sorties selon les régions</v>
      </c>
      <c r="D44" s="174"/>
      <c r="E44" s="174"/>
      <c r="F44" s="174"/>
      <c r="G44" s="174"/>
      <c r="H44" s="175"/>
      <c r="I44" s="175"/>
      <c r="J44" s="175"/>
      <c r="K44" s="175"/>
      <c r="L44" s="175"/>
      <c r="M44" s="175"/>
      <c r="N44" s="175"/>
    </row>
    <row r="45" spans="3:14" ht="7.5" customHeight="1" x14ac:dyDescent="0.2"/>
    <row r="46" spans="3:14" ht="14.25" x14ac:dyDescent="0.2">
      <c r="C46" s="174" t="str">
        <f>'Tab38'!A5</f>
        <v xml:space="preserve">Tableau 38 : Part des promotions internes au statut de cadre dans les postes pourvus par région </v>
      </c>
      <c r="D46" s="174"/>
      <c r="E46" s="174"/>
      <c r="F46" s="174"/>
      <c r="G46" s="174"/>
      <c r="H46" s="174"/>
      <c r="I46" s="174"/>
      <c r="J46" s="175"/>
      <c r="K46" s="175"/>
      <c r="L46" s="175"/>
      <c r="M46" s="175"/>
      <c r="N46" s="175"/>
    </row>
    <row r="47" spans="3:14" ht="7.5" customHeight="1" x14ac:dyDescent="0.2"/>
    <row r="48" spans="3:14" ht="14.25" x14ac:dyDescent="0.2">
      <c r="C48" s="179" t="str">
        <f>'Tab39'!A5</f>
        <v>Tableau 39 : Départs à la retraite de cadres en poste par région</v>
      </c>
    </row>
    <row r="49" spans="3:14" ht="7.5" customHeight="1" x14ac:dyDescent="0.2"/>
    <row r="50" spans="3:14" ht="14.25" x14ac:dyDescent="0.2">
      <c r="C50" s="174" t="str">
        <f>'Tab40'!A5</f>
        <v>Tableau 40 :  Poids des départs à la retraite de cadres en poste dans les sorties par région</v>
      </c>
      <c r="D50" s="174"/>
      <c r="E50" s="174"/>
      <c r="F50" s="174"/>
      <c r="G50" s="174"/>
      <c r="H50" s="174"/>
      <c r="I50" s="174"/>
      <c r="J50" s="174"/>
      <c r="K50" s="174"/>
      <c r="L50" s="174"/>
      <c r="M50" s="174"/>
      <c r="N50" s="175"/>
    </row>
    <row r="51" spans="3:14" ht="7.5" customHeight="1" x14ac:dyDescent="0.2"/>
    <row r="52" spans="3:14" ht="14.25" x14ac:dyDescent="0.2">
      <c r="C52" s="174" t="str">
        <f>'Tab41'!A5</f>
        <v>Tableau 41 : Évolution du taux de mobilité interentreprises par région</v>
      </c>
      <c r="D52" s="174"/>
      <c r="E52" s="174"/>
      <c r="F52" s="174"/>
      <c r="G52" s="174"/>
      <c r="H52" s="174"/>
      <c r="I52" s="174"/>
      <c r="J52" s="174"/>
      <c r="K52" s="174"/>
      <c r="L52" s="174"/>
      <c r="M52" s="174"/>
      <c r="N52" s="175"/>
    </row>
    <row r="54" spans="3:14" ht="5.25" customHeight="1" x14ac:dyDescent="0.2"/>
    <row r="55" spans="3:14" ht="11.25" customHeight="1" x14ac:dyDescent="0.2">
      <c r="C55" s="180" t="s">
        <v>147</v>
      </c>
      <c r="D55" s="173"/>
      <c r="E55" s="173"/>
      <c r="F55" s="173"/>
      <c r="G55" s="173"/>
      <c r="H55" s="173"/>
      <c r="I55" s="173"/>
      <c r="J55" s="173"/>
      <c r="K55" s="173"/>
      <c r="L55" s="173"/>
      <c r="M55" s="173"/>
      <c r="N55" s="173"/>
    </row>
    <row r="56" spans="3:14" ht="11.25" customHeight="1" x14ac:dyDescent="0.2">
      <c r="C56" s="175"/>
      <c r="D56" s="175"/>
      <c r="E56" s="175"/>
      <c r="F56" s="175"/>
      <c r="G56" s="175"/>
      <c r="H56" s="175"/>
      <c r="I56" s="175"/>
      <c r="J56" s="175"/>
      <c r="K56" s="175"/>
      <c r="L56" s="175"/>
      <c r="M56" s="175"/>
      <c r="N56" s="175"/>
    </row>
    <row r="57" spans="3:14" s="175" customFormat="1" ht="15" x14ac:dyDescent="0.25">
      <c r="C57" s="181" t="str">
        <f>'Tab42 à 43'!A5</f>
        <v>Tableau 42 : Répartition des recrutements de cadres par niveau d’expérience en 2015 selon les régions (en CDI ou CDD d’un an et plus)</v>
      </c>
      <c r="D57" s="171"/>
      <c r="E57" s="181"/>
      <c r="F57" s="181"/>
      <c r="G57" s="181"/>
      <c r="H57" s="181"/>
      <c r="I57" s="181"/>
      <c r="J57" s="181"/>
      <c r="K57" s="181"/>
      <c r="L57" s="181"/>
      <c r="M57" s="181"/>
      <c r="N57" s="181"/>
    </row>
    <row r="58" spans="3:14" ht="7.5" customHeight="1" x14ac:dyDescent="0.2">
      <c r="C58" s="175"/>
      <c r="D58" s="175"/>
      <c r="E58" s="175"/>
      <c r="F58" s="175"/>
      <c r="G58" s="175"/>
      <c r="H58" s="175"/>
      <c r="I58" s="175"/>
      <c r="J58" s="175"/>
      <c r="K58" s="175"/>
      <c r="L58" s="175"/>
      <c r="M58" s="175"/>
      <c r="N58" s="175"/>
    </row>
    <row r="59" spans="3:14" ht="14.25" x14ac:dyDescent="0.2">
      <c r="C59" s="174" t="str">
        <f>'Tab42 à 43'!A26</f>
        <v>Tableau 43 : Répartition des recrutements de cadres par niveau d’expérience en 2016 selon les régions (en CDI ou CDD d’un an et plus)</v>
      </c>
      <c r="D59" s="177"/>
      <c r="E59" s="174"/>
      <c r="F59" s="174"/>
      <c r="G59" s="174"/>
      <c r="H59" s="174"/>
      <c r="I59" s="174"/>
      <c r="J59" s="174"/>
      <c r="K59" s="174"/>
      <c r="L59" s="174"/>
      <c r="M59" s="174"/>
      <c r="N59" s="174"/>
    </row>
    <row r="60" spans="3:14" ht="7.5" customHeight="1" x14ac:dyDescent="0.2">
      <c r="C60" s="175"/>
      <c r="D60" s="175"/>
      <c r="E60" s="175"/>
      <c r="F60" s="175"/>
      <c r="G60" s="175"/>
      <c r="H60" s="175"/>
      <c r="I60" s="175"/>
      <c r="J60" s="175"/>
      <c r="K60" s="175"/>
      <c r="L60" s="175"/>
      <c r="M60" s="175"/>
      <c r="N60" s="175"/>
    </row>
    <row r="61" spans="3:14" ht="7.5" customHeight="1" x14ac:dyDescent="0.2">
      <c r="C61" s="175"/>
      <c r="D61" s="175"/>
      <c r="E61" s="175"/>
      <c r="F61" s="175"/>
      <c r="G61" s="175"/>
      <c r="H61" s="175"/>
      <c r="I61" s="175"/>
      <c r="J61" s="175"/>
      <c r="K61" s="175"/>
      <c r="L61" s="175"/>
      <c r="M61" s="175"/>
      <c r="N61" s="175"/>
    </row>
    <row r="62" spans="3:14" ht="11.25" customHeight="1" x14ac:dyDescent="0.2">
      <c r="C62" s="180" t="s">
        <v>145</v>
      </c>
      <c r="D62" s="173"/>
      <c r="E62" s="173"/>
      <c r="F62" s="173"/>
      <c r="G62" s="173"/>
      <c r="H62" s="173"/>
      <c r="I62" s="173"/>
      <c r="J62" s="173"/>
      <c r="K62" s="173"/>
      <c r="L62" s="173"/>
      <c r="M62" s="173"/>
      <c r="N62" s="173"/>
    </row>
    <row r="63" spans="3:14" ht="7.5" customHeight="1" x14ac:dyDescent="0.2">
      <c r="C63" s="175"/>
      <c r="D63" s="175"/>
      <c r="E63" s="175"/>
      <c r="F63" s="175"/>
      <c r="G63" s="175"/>
      <c r="H63" s="175"/>
      <c r="I63" s="175"/>
      <c r="J63" s="175"/>
      <c r="K63" s="175"/>
      <c r="L63" s="175"/>
      <c r="M63" s="175"/>
      <c r="N63" s="175"/>
    </row>
    <row r="64" spans="3:14" ht="7.5" customHeight="1" x14ac:dyDescent="0.2">
      <c r="C64" s="175"/>
      <c r="D64" s="175"/>
      <c r="E64" s="175"/>
      <c r="F64" s="175"/>
      <c r="G64" s="175"/>
      <c r="H64" s="175"/>
      <c r="I64" s="175"/>
      <c r="J64" s="175"/>
      <c r="K64" s="175"/>
      <c r="L64" s="175"/>
      <c r="M64" s="175"/>
      <c r="N64" s="175"/>
    </row>
    <row r="65" spans="3:14" ht="15" x14ac:dyDescent="0.25">
      <c r="C65" s="174" t="str">
        <f>'Tab44 à 45'!A5</f>
        <v>Tableau 44 : Répartition des recrutements de cadres par fonction en 2015 selon les régions (en CDI ou CDD d’un an et plus)</v>
      </c>
      <c r="D65" s="171"/>
      <c r="E65" s="174"/>
      <c r="F65" s="174"/>
      <c r="G65" s="174"/>
      <c r="H65" s="174"/>
      <c r="I65" s="174"/>
      <c r="J65" s="174"/>
      <c r="K65" s="174"/>
      <c r="L65" s="174"/>
      <c r="M65" s="174"/>
      <c r="N65" s="175"/>
    </row>
    <row r="66" spans="3:14" ht="7.5" customHeight="1" x14ac:dyDescent="0.2">
      <c r="C66" s="175"/>
      <c r="D66" s="175"/>
      <c r="E66" s="175"/>
      <c r="F66" s="175"/>
      <c r="G66" s="175"/>
      <c r="H66" s="175"/>
      <c r="I66" s="175"/>
      <c r="J66" s="175"/>
      <c r="K66" s="175"/>
      <c r="L66" s="175"/>
      <c r="M66" s="175"/>
      <c r="N66" s="175"/>
    </row>
    <row r="67" spans="3:14" ht="14.25" x14ac:dyDescent="0.2">
      <c r="C67" s="174" t="str">
        <f>'Tab44 à 45'!A26</f>
        <v>Tableau 45 : Répartition des recrutements de cadres par fonction en 2016 selon les régions (en CDI ou CDD d’un an et plus)</v>
      </c>
      <c r="D67" s="177"/>
      <c r="E67" s="174"/>
      <c r="F67" s="174"/>
      <c r="G67" s="174"/>
      <c r="H67" s="174"/>
      <c r="I67" s="174"/>
      <c r="J67" s="174"/>
      <c r="K67" s="174"/>
      <c r="L67" s="174"/>
      <c r="M67" s="174"/>
      <c r="N67" s="175"/>
    </row>
    <row r="69" spans="3:14" ht="4.5" customHeight="1" x14ac:dyDescent="0.2"/>
    <row r="70" spans="3:14" ht="11.25" customHeight="1" x14ac:dyDescent="0.2">
      <c r="C70" s="173" t="s">
        <v>34</v>
      </c>
    </row>
    <row r="71" spans="3:14" ht="7.5" customHeight="1" x14ac:dyDescent="0.2">
      <c r="C71" s="175"/>
      <c r="D71" s="175"/>
      <c r="E71" s="175"/>
      <c r="F71" s="175"/>
      <c r="G71" s="175"/>
      <c r="H71" s="175"/>
      <c r="I71" s="175"/>
      <c r="J71" s="175"/>
      <c r="K71" s="175"/>
      <c r="L71" s="175"/>
      <c r="M71" s="175"/>
      <c r="N71" s="175"/>
    </row>
    <row r="72" spans="3:14" ht="14.25" x14ac:dyDescent="0.2">
      <c r="C72" s="533" t="str">
        <f>'Tab46'!A5</f>
        <v>Tableau 46 : Effectifs salariés, cadres et taux d'encadrement par région</v>
      </c>
      <c r="D72" s="533"/>
      <c r="E72" s="533"/>
      <c r="F72" s="533"/>
      <c r="G72" s="533"/>
      <c r="H72" s="533"/>
      <c r="I72" s="533"/>
      <c r="J72" s="175"/>
      <c r="K72" s="175"/>
      <c r="L72" s="175"/>
    </row>
    <row r="73" spans="3:14" ht="7.5" customHeight="1" x14ac:dyDescent="0.2">
      <c r="C73" s="175"/>
      <c r="D73" s="175"/>
      <c r="E73" s="175"/>
      <c r="F73" s="175"/>
      <c r="G73" s="175"/>
      <c r="H73" s="175"/>
      <c r="I73" s="175"/>
      <c r="J73" s="175"/>
      <c r="K73" s="175"/>
      <c r="L73" s="175"/>
      <c r="M73" s="175"/>
      <c r="N73" s="175"/>
    </row>
    <row r="74" spans="3:14" ht="14.25" x14ac:dyDescent="0.2">
      <c r="C74" s="533" t="str">
        <f>'Tab47'!A5</f>
        <v>Tableau 47  : Évolution des effectifs cadres par région</v>
      </c>
      <c r="D74" s="533"/>
      <c r="E74" s="533"/>
      <c r="F74" s="533"/>
      <c r="G74" s="533"/>
      <c r="H74" s="533"/>
      <c r="I74" s="175"/>
      <c r="J74" s="175"/>
      <c r="K74" s="175"/>
      <c r="L74" s="175"/>
    </row>
    <row r="75" spans="3:14" ht="14.25" customHeight="1" x14ac:dyDescent="0.2">
      <c r="C75" s="175"/>
      <c r="D75" s="175"/>
      <c r="E75" s="175"/>
      <c r="F75" s="175"/>
      <c r="G75" s="175"/>
      <c r="H75" s="175"/>
      <c r="I75" s="175"/>
      <c r="J75" s="175"/>
      <c r="K75" s="175"/>
      <c r="L75" s="175"/>
      <c r="M75" s="175"/>
      <c r="N75" s="175"/>
    </row>
    <row r="76" spans="3:14" ht="17.25" customHeight="1" x14ac:dyDescent="0.2">
      <c r="C76" s="182" t="s">
        <v>126</v>
      </c>
      <c r="D76" s="182"/>
      <c r="E76" s="182"/>
      <c r="F76" s="182"/>
      <c r="G76" s="175"/>
      <c r="H76" s="175"/>
      <c r="I76" s="175"/>
      <c r="J76" s="175"/>
      <c r="K76" s="175"/>
      <c r="L76" s="175"/>
    </row>
    <row r="77" spans="3:14" ht="11.25" customHeight="1" x14ac:dyDescent="0.2">
      <c r="C77" s="175"/>
      <c r="D77" s="175"/>
      <c r="E77" s="175"/>
      <c r="F77" s="175"/>
      <c r="G77" s="175"/>
      <c r="H77" s="175"/>
      <c r="I77" s="175"/>
      <c r="J77" s="175"/>
      <c r="K77" s="175"/>
      <c r="L77" s="175"/>
      <c r="M77" s="175"/>
      <c r="N77" s="175"/>
    </row>
    <row r="78" spans="3:14" ht="11.25" customHeight="1" x14ac:dyDescent="0.2">
      <c r="C78" s="182" t="s">
        <v>77</v>
      </c>
      <c r="D78" s="182"/>
      <c r="E78" s="175"/>
      <c r="F78" s="175"/>
    </row>
    <row r="80" spans="3:14" ht="11.25" customHeight="1" x14ac:dyDescent="0.2">
      <c r="C80" s="183"/>
    </row>
    <row r="81" spans="3:13" ht="11.25" customHeight="1" x14ac:dyDescent="0.2">
      <c r="C81" s="535"/>
      <c r="D81" s="272"/>
      <c r="E81" s="272"/>
      <c r="F81" s="272"/>
      <c r="G81" s="272"/>
      <c r="H81" s="272"/>
      <c r="I81" s="272"/>
      <c r="J81" s="272"/>
      <c r="K81" s="272"/>
      <c r="L81" s="272"/>
      <c r="M81" s="272"/>
    </row>
    <row r="82" spans="3:13" ht="11.25" customHeight="1" x14ac:dyDescent="0.2">
      <c r="C82" s="536"/>
      <c r="D82" s="272"/>
      <c r="E82" s="272"/>
      <c r="F82" s="272"/>
      <c r="G82" s="272"/>
      <c r="H82" s="272"/>
      <c r="I82" s="272"/>
      <c r="J82" s="272"/>
      <c r="K82" s="272"/>
      <c r="L82" s="272"/>
      <c r="M82" s="272"/>
    </row>
    <row r="83" spans="3:13" ht="11.25" customHeight="1" x14ac:dyDescent="0.2">
      <c r="C83" s="536"/>
      <c r="D83" s="272"/>
      <c r="E83" s="272"/>
      <c r="F83" s="272"/>
      <c r="G83" s="272"/>
      <c r="H83" s="272"/>
      <c r="I83" s="272"/>
      <c r="J83" s="272"/>
      <c r="K83" s="272"/>
      <c r="L83" s="272"/>
      <c r="M83" s="272"/>
    </row>
    <row r="84" spans="3:13" ht="11.25" customHeight="1" x14ac:dyDescent="0.2">
      <c r="C84" s="536"/>
      <c r="D84" s="272"/>
      <c r="E84" s="272"/>
      <c r="F84" s="272"/>
      <c r="G84" s="272"/>
      <c r="H84" s="272"/>
      <c r="I84" s="272"/>
      <c r="J84" s="272"/>
      <c r="K84" s="272"/>
      <c r="L84" s="272"/>
      <c r="M84" s="272"/>
    </row>
    <row r="85" spans="3:13" ht="11.25" customHeight="1" x14ac:dyDescent="0.2">
      <c r="C85" s="536"/>
      <c r="D85" s="272"/>
      <c r="E85" s="272"/>
      <c r="F85" s="272"/>
      <c r="G85" s="272"/>
      <c r="H85" s="272"/>
      <c r="I85" s="272"/>
      <c r="J85" s="272"/>
      <c r="K85" s="272"/>
      <c r="L85" s="272"/>
      <c r="M85" s="272"/>
    </row>
    <row r="86" spans="3:13" ht="11.25" customHeight="1" x14ac:dyDescent="0.25">
      <c r="C86" s="273"/>
    </row>
    <row r="87" spans="3:13" ht="11.25" customHeight="1" x14ac:dyDescent="0.25">
      <c r="C87" s="273"/>
    </row>
  </sheetData>
  <mergeCells count="7">
    <mergeCell ref="C19:L19"/>
    <mergeCell ref="C24:M24"/>
    <mergeCell ref="C81:C85"/>
    <mergeCell ref="C74:H74"/>
    <mergeCell ref="C72:I72"/>
    <mergeCell ref="C26:J26"/>
    <mergeCell ref="C29:N29"/>
  </mergeCells>
  <phoneticPr fontId="12" type="noConversion"/>
  <hyperlinks>
    <hyperlink ref="C34:H34" location="'Tab32'!A5" display="Tableau 32 : Bilan des mouvements de l’année 2014 par région"/>
    <hyperlink ref="D16:N16" location="'Tab33 à 36'!A5:D32" display="Tableau 33 : Évolution du nombre de recrutements de cadres réalisés entre 2013 et 2014  par région (en CDI ou CDD d’un an et plus)"/>
    <hyperlink ref="C18:L18" location="'Tab33 à 36'!A34:D62" display="Tableau 34 : Évolution du nombre de promotions internes de salariés au statut de cadre entre 2013 et 2014 par région"/>
    <hyperlink ref="C20:M20" location="'Tab33 à 36'!A65:D92" display="Tableau 35 : Évolution du nombre de sorties de cadres (démission, licenciement, départ à la retraite…) entre 2013 et 2014  par région"/>
    <hyperlink ref="C42:J42" location="'Tab33 à 36'!A94:D122" display="Tableau 36 : Évolution du nombre de nouveaux postes cadres entre 2013 et 2014  par région"/>
    <hyperlink ref="C46:J46" location="'Tab38'!A5" display="Tableau 38 : Part des promotions internes au statut de cadre dans les postes pourvus par région"/>
    <hyperlink ref="C50:J50" location="'Tab40'!A5" display="Tableau 40 :  Poids des départs à la retraite de cadres en poste dans les sorties par région"/>
    <hyperlink ref="C52:H52" location="'Tab41'!A5" display="Tableau 41 : Évolution du taux de mobilité interentreprises par région"/>
    <hyperlink ref="C35:N35" location="'Tab42 à 43'!A5:H33" display="Tableau 42 : Répartition des recrutements de cadres par niveau d’expérience en 2013 selon les régions (en CDI ou CDD d’un an et plus)"/>
    <hyperlink ref="C37:N37" location="'Tab42 à 43'!A36:H63" display="Tableau 43 : Répartition des recrutements de cadres par niveau d’expérience en 2014 selon les régions (en CDI ou CDD d’un an et plus)"/>
    <hyperlink ref="C39:M39" location="'Tab44 à 45'!A5:K34" display="Tableau 44 : Répartition des recrutements de cadres par fonction en 2013 selon les régions (en CDI ou CDD d’un an et plus)"/>
    <hyperlink ref="C41:M41" location="'Tab44 à 45'!A36:K65" display="Tableau 45 : Répartition des recrutements de cadres par fonction en 2014 selon les régions (en CDI ou CDD d’un an et plus)"/>
    <hyperlink ref="C72:H72" location="'Tab46'!A5" display="Tableau 46 : Effectifs salariés, cadres et taux d'encadrement par région"/>
    <hyperlink ref="C74:G74" location="'Tab47'!A5" display="Tableau 47  : Évolution des effectifs cadres par région"/>
    <hyperlink ref="C17:L17" location="'Tab7'!A6" display="Tableau 7 : Répartition des prévisions de recrutements de cadres par niveau d’expérience pour 2015 selon les régions "/>
    <hyperlink ref="C19:K19" location="'Tab8'!A6" display="Tableau 8 : Répartition des prévisions de recrutements de cadres par fonction pour 2015 selon les régions"/>
    <hyperlink ref="C24:J24" location="'Tab9'!A6" display="Tableau 9 : Perspectives d'évolution des effectifs salariés pour 2015 dans chaque région"/>
    <hyperlink ref="C15:J15" location="'Tab6'!A6" display="Tableau 6 : Prévisions de recrutements de cadres pour 2015 par région et fourchette d'évolution"/>
    <hyperlink ref="C26:J26" location="'Tab10'!A6" display="Tableau 10 :  Perspectives d'évolution des effectifs cadres pour 2015 dans chaque région "/>
    <hyperlink ref="C36:N36" location="'Tab33 à 36'!A5:D32" display="Tableau 33 : Évolution du nombre de recrutements de cadres réalisés entre 2013 et 2014  par région (en CDI ou CDD d’un an et plus)"/>
    <hyperlink ref="C40:N40" location="'Tab33 à 36'!A65:D92" display="Tableau 35 : Évolution du nombre de sorties de cadres (démission, licenciement, départ à la retraite…) entre 2013 et 2014  par région"/>
    <hyperlink ref="C59:N59" location="'Tab42 à 43'!A35:H62" display="Tableau 43 : Répartition des recrutements de cadres par niveau d’expérience en 2014 selon les régions (en CDI ou CDD d’un an et plus)"/>
    <hyperlink ref="C67:M67" location="'Tab44 à 45'!A36:K65" display="Tableau 45 : Répartition des recrutements de cadres par fonction en 2014 selon les régions (en CDI ou CDD d’un an et plus)"/>
    <hyperlink ref="C76" location="Lexique!B1" display="Lexique et Guide d'utilisation des données"/>
    <hyperlink ref="C78" location="Nomenclatures!B1" display="Nomenclatures"/>
    <hyperlink ref="C48:H48" location="'Tab39'!A5" display="Tableau 39 : Départs à la retraite de cadres en poste par région"/>
    <hyperlink ref="C44:G44" location="'Tab37'!A5" display="Tableau 37 : Ratio recrutements / sorties selon les régions"/>
  </hyperlinks>
  <pageMargins left="0.7" right="0.7" top="0.75" bottom="0.75" header="0.3" footer="0.3"/>
  <pageSetup paperSize="9" scale="54" orientation="landscape" horizontalDpi="4294967292" verticalDpi="4294967292"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AE27"/>
  <sheetViews>
    <sheetView showGridLines="0" workbookViewId="0">
      <selection activeCell="A6" sqref="A6"/>
    </sheetView>
  </sheetViews>
  <sheetFormatPr baseColWidth="10" defaultColWidth="10.85546875" defaultRowHeight="12.75" x14ac:dyDescent="0.2"/>
  <cols>
    <col min="1" max="1" width="29.7109375" style="22" customWidth="1"/>
    <col min="2" max="3" width="17" style="22" customWidth="1"/>
    <col min="4" max="4" width="19" style="22" customWidth="1"/>
    <col min="5" max="5" width="18.7109375" style="22" customWidth="1"/>
    <col min="6" max="6" width="7.85546875" style="22" customWidth="1"/>
    <col min="7" max="7" width="14.7109375" style="22" customWidth="1"/>
    <col min="8" max="8" width="12.42578125" style="22" customWidth="1"/>
    <col min="9" max="16384" width="10.85546875" style="22"/>
  </cols>
  <sheetData>
    <row r="1" spans="1:31" ht="18" x14ac:dyDescent="0.2">
      <c r="A1" s="40" t="str">
        <f>"LES RECRUTEMENTS PRÉVUS ET PERSPECTIVES POUR " &amp;anneen2&amp; " PAR RÉGION"</f>
        <v>LES RECRUTEMENTS PRÉVUS ET PERSPECTIVES POUR 2017 PAR RÉGION</v>
      </c>
      <c r="B1" s="41"/>
      <c r="C1" s="41"/>
      <c r="D1" s="42"/>
      <c r="E1" s="41"/>
      <c r="F1" s="41"/>
      <c r="G1" s="41"/>
      <c r="H1" s="41"/>
      <c r="I1" s="41"/>
    </row>
    <row r="2" spans="1:31" x14ac:dyDescent="0.2">
      <c r="A2" s="43" t="s">
        <v>50</v>
      </c>
      <c r="B2" s="41"/>
      <c r="C2" s="41"/>
      <c r="D2" s="42"/>
      <c r="E2" s="41"/>
      <c r="F2" s="41"/>
      <c r="G2" s="41"/>
      <c r="H2" s="41"/>
      <c r="I2" s="41"/>
    </row>
    <row r="3" spans="1:31" x14ac:dyDescent="0.2">
      <c r="A3" s="59"/>
      <c r="B3" s="60"/>
      <c r="C3" s="60"/>
      <c r="D3" s="60"/>
      <c r="E3" s="60"/>
      <c r="F3" s="60"/>
      <c r="G3" s="41"/>
      <c r="H3" s="41"/>
      <c r="I3" s="41"/>
      <c r="N3" s="457"/>
      <c r="O3" s="457"/>
      <c r="P3" s="457"/>
      <c r="Q3" s="457"/>
      <c r="R3" s="457"/>
      <c r="S3" s="457"/>
      <c r="T3" s="457"/>
      <c r="U3" s="457"/>
      <c r="V3" s="457"/>
      <c r="W3" s="457"/>
      <c r="X3" s="457"/>
      <c r="Y3" s="457"/>
      <c r="Z3" s="457"/>
      <c r="AA3" s="329"/>
      <c r="AB3" s="329"/>
      <c r="AC3" s="329"/>
      <c r="AD3" s="329"/>
      <c r="AE3" s="329"/>
    </row>
    <row r="4" spans="1:31" x14ac:dyDescent="0.2">
      <c r="A4" s="60"/>
      <c r="B4" s="60"/>
      <c r="C4" s="60"/>
      <c r="D4" s="60"/>
      <c r="E4" s="60"/>
      <c r="F4" s="60"/>
      <c r="G4" s="41"/>
      <c r="H4" s="41"/>
      <c r="I4" s="41"/>
      <c r="N4" s="457"/>
      <c r="O4" s="457"/>
      <c r="P4" s="457"/>
      <c r="Q4" s="457"/>
      <c r="R4" s="457"/>
      <c r="S4" s="457"/>
      <c r="T4" s="457"/>
      <c r="U4" s="457"/>
      <c r="V4" s="457"/>
      <c r="W4" s="457"/>
      <c r="X4" s="457"/>
      <c r="Y4" s="457"/>
      <c r="Z4" s="457"/>
      <c r="AA4" s="329"/>
      <c r="AB4" s="329"/>
      <c r="AC4" s="329"/>
      <c r="AD4" s="329"/>
      <c r="AE4" s="329"/>
    </row>
    <row r="5" spans="1:31" x14ac:dyDescent="0.2">
      <c r="A5" s="61" t="str">
        <f>"Tableau 6 : Prévisions de recrutements de cadres pour " &amp;anneen2&amp; " par région et fourchette d'évolution"</f>
        <v>Tableau 6 : Prévisions de recrutements de cadres pour 2017 par région et fourchette d'évolution</v>
      </c>
      <c r="B5" s="60"/>
      <c r="C5" s="60"/>
      <c r="D5" s="62"/>
      <c r="E5" s="60"/>
      <c r="F5" s="63"/>
      <c r="G5" s="41"/>
      <c r="H5" s="41"/>
      <c r="I5" s="41"/>
      <c r="N5" s="457"/>
      <c r="O5" s="457"/>
      <c r="P5" s="457"/>
      <c r="Q5" s="457"/>
      <c r="R5" s="457"/>
      <c r="S5" s="457"/>
      <c r="T5" s="457"/>
      <c r="U5" s="457"/>
      <c r="V5" s="457"/>
      <c r="W5" s="457"/>
      <c r="X5" s="457"/>
      <c r="Y5" s="457"/>
      <c r="Z5" s="457"/>
      <c r="AA5" s="329"/>
      <c r="AB5" s="329"/>
      <c r="AC5" s="329"/>
      <c r="AD5" s="329"/>
      <c r="AE5" s="329"/>
    </row>
    <row r="6" spans="1:31" ht="12.75" customHeight="1" thickBot="1" x14ac:dyDescent="0.25">
      <c r="A6" s="60"/>
      <c r="B6" s="538" t="str">
        <f>"Recrutements prévus pour " &amp;anneen2</f>
        <v>Recrutements prévus pour 2017</v>
      </c>
      <c r="C6" s="538"/>
      <c r="D6" s="539" t="s">
        <v>40</v>
      </c>
      <c r="E6" s="539"/>
      <c r="F6" s="46"/>
      <c r="I6" s="41"/>
      <c r="N6" s="457"/>
      <c r="O6" s="457"/>
      <c r="P6" s="457"/>
      <c r="Q6" s="457"/>
      <c r="R6" s="457"/>
      <c r="S6" s="457"/>
      <c r="T6" s="457"/>
      <c r="U6" s="457"/>
      <c r="V6" s="457"/>
      <c r="W6" s="457"/>
      <c r="X6" s="457"/>
      <c r="Y6" s="457"/>
      <c r="Z6" s="457"/>
      <c r="AA6" s="329"/>
      <c r="AB6" s="329"/>
      <c r="AC6" s="329"/>
      <c r="AD6" s="329"/>
      <c r="AE6" s="329"/>
    </row>
    <row r="7" spans="1:31" ht="26.25" thickBot="1" x14ac:dyDescent="0.25">
      <c r="A7" s="345" t="s">
        <v>57</v>
      </c>
      <c r="B7" s="344" t="s">
        <v>39</v>
      </c>
      <c r="C7" s="65" t="s">
        <v>38</v>
      </c>
      <c r="D7" s="66" t="s">
        <v>37</v>
      </c>
      <c r="E7" s="66" t="s">
        <v>36</v>
      </c>
      <c r="F7" s="70"/>
      <c r="G7" s="540" t="s">
        <v>270</v>
      </c>
      <c r="H7" s="541"/>
      <c r="N7" s="457"/>
      <c r="O7" s="457"/>
      <c r="P7" s="457"/>
      <c r="Q7" s="457"/>
      <c r="R7" s="457"/>
      <c r="S7" s="457"/>
      <c r="T7" s="457"/>
      <c r="U7" s="457"/>
      <c r="V7" s="457"/>
      <c r="W7" s="457"/>
      <c r="X7" s="457"/>
      <c r="Y7" s="457"/>
      <c r="Z7" s="457"/>
      <c r="AA7" s="329"/>
      <c r="AB7" s="329"/>
      <c r="AC7" s="329"/>
      <c r="AD7" s="329"/>
      <c r="AE7" s="329"/>
    </row>
    <row r="8" spans="1:31" x14ac:dyDescent="0.2">
      <c r="A8" s="381" t="s">
        <v>148</v>
      </c>
      <c r="B8" s="68">
        <v>22800</v>
      </c>
      <c r="C8" s="68">
        <v>24590</v>
      </c>
      <c r="D8" s="377">
        <v>1.1086474501108556E-2</v>
      </c>
      <c r="E8" s="69">
        <v>9.0465631929046664E-2</v>
      </c>
      <c r="F8" s="70"/>
      <c r="G8" s="46"/>
      <c r="H8" s="41"/>
      <c r="N8" s="457"/>
      <c r="O8" s="457"/>
      <c r="P8" s="457"/>
      <c r="Q8" s="457"/>
      <c r="R8" s="457"/>
      <c r="S8" s="457"/>
      <c r="T8" s="457"/>
      <c r="U8" s="457"/>
      <c r="V8" s="457"/>
      <c r="W8" s="457"/>
      <c r="X8" s="457"/>
      <c r="Y8" s="457"/>
      <c r="Z8" s="457"/>
      <c r="AA8" s="329"/>
      <c r="AB8" s="329"/>
      <c r="AC8" s="329"/>
      <c r="AD8" s="329"/>
      <c r="AE8" s="329"/>
    </row>
    <row r="9" spans="1:31" x14ac:dyDescent="0.2">
      <c r="A9" s="71" t="s">
        <v>149</v>
      </c>
      <c r="B9" s="67">
        <v>3870</v>
      </c>
      <c r="C9" s="68">
        <v>4370</v>
      </c>
      <c r="D9" s="69">
        <v>-3.007518796992481E-2</v>
      </c>
      <c r="E9" s="69">
        <v>9.5238095238095344E-2</v>
      </c>
      <c r="F9" s="70"/>
      <c r="G9" s="46"/>
      <c r="H9" s="41"/>
      <c r="I9" s="41"/>
      <c r="N9" s="457"/>
      <c r="O9" s="457"/>
      <c r="P9" s="457"/>
      <c r="Q9" s="457"/>
      <c r="R9" s="457"/>
      <c r="S9" s="457"/>
      <c r="T9" s="457"/>
      <c r="U9" s="457"/>
      <c r="V9" s="457"/>
      <c r="W9" s="457"/>
      <c r="X9" s="457"/>
      <c r="Y9" s="457"/>
      <c r="Z9" s="457"/>
      <c r="AA9" s="329"/>
      <c r="AB9" s="329"/>
      <c r="AC9" s="329"/>
      <c r="AD9" s="329"/>
      <c r="AE9" s="329"/>
    </row>
    <row r="10" spans="1:31" x14ac:dyDescent="0.2">
      <c r="A10" s="71" t="s">
        <v>150</v>
      </c>
      <c r="B10" s="67">
        <v>5600</v>
      </c>
      <c r="C10" s="68">
        <v>6170</v>
      </c>
      <c r="D10" s="69">
        <v>0</v>
      </c>
      <c r="E10" s="69">
        <v>0.10178571428571437</v>
      </c>
      <c r="F10" s="70"/>
      <c r="G10" s="46"/>
      <c r="H10" s="41"/>
      <c r="I10" s="41"/>
      <c r="N10" s="457"/>
      <c r="O10" s="457"/>
      <c r="P10" s="457"/>
      <c r="Q10" s="457"/>
      <c r="R10" s="457"/>
      <c r="S10" s="457"/>
      <c r="T10" s="457"/>
      <c r="U10" s="457"/>
      <c r="V10" s="457"/>
      <c r="W10" s="457"/>
      <c r="X10" s="457"/>
      <c r="Y10" s="457"/>
      <c r="Z10" s="457"/>
      <c r="AA10" s="329"/>
      <c r="AB10" s="329"/>
      <c r="AC10" s="329"/>
      <c r="AD10" s="329"/>
      <c r="AE10" s="329"/>
    </row>
    <row r="11" spans="1:31" x14ac:dyDescent="0.2">
      <c r="A11" s="71" t="s">
        <v>151</v>
      </c>
      <c r="B11" s="67">
        <v>4360</v>
      </c>
      <c r="C11" s="68">
        <v>4710</v>
      </c>
      <c r="D11" s="69">
        <v>0</v>
      </c>
      <c r="E11" s="69">
        <v>8.0275229357798183E-2</v>
      </c>
      <c r="F11" s="70"/>
      <c r="G11" s="46"/>
      <c r="H11" s="41"/>
      <c r="I11" s="41"/>
      <c r="N11" s="457"/>
      <c r="O11" s="457"/>
      <c r="P11" s="457"/>
      <c r="Q11" s="457"/>
      <c r="R11" s="457"/>
      <c r="S11" s="457"/>
      <c r="T11" s="457"/>
      <c r="U11" s="457"/>
      <c r="V11" s="457"/>
      <c r="W11" s="457"/>
      <c r="X11" s="457"/>
      <c r="Y11" s="457"/>
      <c r="Z11" s="457"/>
      <c r="AA11" s="329"/>
      <c r="AB11" s="329"/>
      <c r="AC11" s="329"/>
      <c r="AD11" s="329"/>
      <c r="AE11" s="329"/>
    </row>
    <row r="12" spans="1:31" x14ac:dyDescent="0.2">
      <c r="A12" s="68" t="s">
        <v>276</v>
      </c>
      <c r="B12" s="67">
        <v>7940</v>
      </c>
      <c r="C12" s="380">
        <v>8800</v>
      </c>
      <c r="D12" s="69">
        <v>-1.6109045848822778E-2</v>
      </c>
      <c r="E12" s="69">
        <v>9.0458488228005063E-2</v>
      </c>
      <c r="F12" s="70"/>
      <c r="G12" s="46"/>
      <c r="H12" s="41"/>
      <c r="I12" s="41"/>
      <c r="N12" s="457"/>
      <c r="O12" s="457"/>
      <c r="P12" s="457"/>
      <c r="Q12" s="457"/>
      <c r="R12" s="457"/>
      <c r="S12" s="457"/>
      <c r="T12" s="457"/>
      <c r="U12" s="457"/>
      <c r="V12" s="457"/>
      <c r="W12" s="457"/>
      <c r="X12" s="457"/>
      <c r="Y12" s="457"/>
      <c r="Z12" s="457"/>
      <c r="AA12" s="329"/>
      <c r="AB12" s="329"/>
      <c r="AC12" s="329"/>
      <c r="AD12" s="329"/>
      <c r="AE12" s="329"/>
    </row>
    <row r="13" spans="1:31" x14ac:dyDescent="0.2">
      <c r="A13" s="71" t="s">
        <v>277</v>
      </c>
      <c r="B13" s="67">
        <v>12690</v>
      </c>
      <c r="C13" s="68">
        <v>13970</v>
      </c>
      <c r="D13" s="69">
        <v>-1.0911925175370207E-2</v>
      </c>
      <c r="E13" s="69">
        <v>8.8854247856586133E-2</v>
      </c>
      <c r="F13" s="70"/>
      <c r="G13" s="46"/>
      <c r="H13" s="41"/>
      <c r="I13" s="41"/>
      <c r="N13" s="457"/>
      <c r="O13" s="457"/>
      <c r="P13" s="457"/>
      <c r="Q13" s="457"/>
      <c r="R13" s="457"/>
      <c r="S13" s="457"/>
      <c r="T13" s="457"/>
      <c r="U13" s="457"/>
      <c r="V13" s="457"/>
      <c r="W13" s="457"/>
      <c r="X13" s="457"/>
      <c r="Y13" s="457"/>
      <c r="Z13" s="457"/>
      <c r="AA13" s="329"/>
      <c r="AB13" s="329"/>
      <c r="AC13" s="329"/>
      <c r="AD13" s="329"/>
      <c r="AE13" s="329"/>
    </row>
    <row r="14" spans="1:31" x14ac:dyDescent="0.2">
      <c r="A14" s="71" t="s">
        <v>23</v>
      </c>
      <c r="B14" s="67">
        <v>102100</v>
      </c>
      <c r="C14" s="68">
        <v>109300</v>
      </c>
      <c r="D14" s="69">
        <v>3.5917207792207861E-2</v>
      </c>
      <c r="E14" s="69">
        <v>0.1089691558441559</v>
      </c>
      <c r="F14" s="70"/>
      <c r="G14" s="46"/>
      <c r="H14" s="41"/>
      <c r="I14" s="41"/>
      <c r="N14" s="457"/>
      <c r="O14" s="457"/>
      <c r="P14" s="457"/>
      <c r="Q14" s="457"/>
      <c r="R14" s="457"/>
      <c r="S14" s="457"/>
      <c r="T14" s="457"/>
      <c r="U14" s="457"/>
      <c r="V14" s="457"/>
      <c r="W14" s="457"/>
      <c r="X14" s="457"/>
      <c r="Y14" s="457"/>
      <c r="Z14" s="457"/>
      <c r="AA14" s="329"/>
      <c r="AB14" s="329"/>
      <c r="AC14" s="329"/>
      <c r="AD14" s="329"/>
      <c r="AE14" s="329"/>
    </row>
    <row r="15" spans="1:31" x14ac:dyDescent="0.2">
      <c r="A15" s="71" t="s">
        <v>152</v>
      </c>
      <c r="B15" s="67">
        <v>5440</v>
      </c>
      <c r="C15" s="68">
        <v>6130</v>
      </c>
      <c r="D15" s="69">
        <v>-0.04</v>
      </c>
      <c r="E15" s="69">
        <v>8.3038869257950454E-2</v>
      </c>
      <c r="F15" s="70"/>
      <c r="G15" s="46"/>
      <c r="H15" s="41"/>
      <c r="I15" s="41"/>
      <c r="N15" s="457"/>
      <c r="O15" s="457"/>
      <c r="P15" s="457"/>
      <c r="Q15" s="457"/>
      <c r="R15" s="457"/>
      <c r="S15" s="457"/>
      <c r="T15" s="457"/>
      <c r="U15" s="457"/>
      <c r="V15" s="457"/>
      <c r="W15" s="457"/>
      <c r="X15" s="457"/>
      <c r="Y15" s="457"/>
      <c r="Z15" s="457"/>
      <c r="AA15" s="329"/>
      <c r="AB15" s="329"/>
      <c r="AC15" s="329"/>
      <c r="AD15" s="329"/>
      <c r="AE15" s="329"/>
    </row>
    <row r="16" spans="1:31" x14ac:dyDescent="0.2">
      <c r="A16" s="71" t="s">
        <v>278</v>
      </c>
      <c r="B16" s="67">
        <v>9090</v>
      </c>
      <c r="C16" s="68">
        <v>10020</v>
      </c>
      <c r="D16" s="72">
        <v>0</v>
      </c>
      <c r="E16" s="69">
        <v>0.10231023102310233</v>
      </c>
      <c r="F16" s="70"/>
      <c r="G16" s="46"/>
      <c r="H16" s="41"/>
      <c r="I16" s="41"/>
      <c r="N16" s="457"/>
      <c r="O16" s="457"/>
      <c r="P16" s="457"/>
      <c r="Q16" s="457"/>
      <c r="R16" s="457"/>
      <c r="S16" s="457"/>
      <c r="T16" s="457"/>
      <c r="U16" s="457"/>
      <c r="V16" s="457"/>
      <c r="W16" s="457"/>
      <c r="X16" s="457"/>
      <c r="Y16" s="457"/>
      <c r="Z16" s="457"/>
      <c r="AA16" s="329"/>
      <c r="AB16" s="329"/>
      <c r="AC16" s="329"/>
      <c r="AD16" s="329"/>
      <c r="AE16" s="329"/>
    </row>
    <row r="17" spans="1:31" x14ac:dyDescent="0.2">
      <c r="A17" s="71" t="s">
        <v>279</v>
      </c>
      <c r="B17" s="67">
        <v>11600</v>
      </c>
      <c r="C17" s="68">
        <v>12670</v>
      </c>
      <c r="D17" s="69">
        <v>0</v>
      </c>
      <c r="E17" s="69">
        <v>9.2241379310344929E-2</v>
      </c>
      <c r="F17" s="70"/>
      <c r="G17" s="46"/>
      <c r="H17" s="41"/>
      <c r="I17" s="41"/>
      <c r="N17" s="457"/>
      <c r="O17" s="457"/>
      <c r="P17" s="457"/>
      <c r="Q17" s="457"/>
      <c r="R17" s="457"/>
      <c r="S17" s="457"/>
      <c r="T17" s="457"/>
      <c r="U17" s="457"/>
      <c r="V17" s="457"/>
      <c r="W17" s="457"/>
      <c r="X17" s="457"/>
      <c r="Y17" s="457"/>
      <c r="Z17" s="457"/>
      <c r="AA17" s="329"/>
      <c r="AB17" s="329"/>
      <c r="AC17" s="329"/>
      <c r="AD17" s="329"/>
      <c r="AE17" s="329"/>
    </row>
    <row r="18" spans="1:31" x14ac:dyDescent="0.2">
      <c r="A18" s="71" t="s">
        <v>153</v>
      </c>
      <c r="B18" s="67">
        <v>9600</v>
      </c>
      <c r="C18" s="68">
        <v>10640</v>
      </c>
      <c r="D18" s="69">
        <v>-2.5380710659898442E-2</v>
      </c>
      <c r="E18" s="69">
        <v>8.020304568527914E-2</v>
      </c>
      <c r="F18" s="70"/>
      <c r="G18" s="46"/>
      <c r="H18" s="41"/>
      <c r="I18" s="41"/>
      <c r="N18" s="457"/>
      <c r="O18" s="457"/>
      <c r="P18" s="457"/>
      <c r="Q18" s="457"/>
      <c r="R18" s="457"/>
      <c r="S18" s="457"/>
      <c r="T18" s="457"/>
      <c r="U18" s="457"/>
      <c r="V18" s="457"/>
      <c r="W18" s="457"/>
      <c r="X18" s="457"/>
      <c r="Y18" s="457"/>
      <c r="Z18" s="457"/>
      <c r="AA18" s="329"/>
      <c r="AB18" s="329"/>
      <c r="AC18" s="329"/>
      <c r="AD18" s="329"/>
      <c r="AE18" s="329"/>
    </row>
    <row r="19" spans="1:31" x14ac:dyDescent="0.2">
      <c r="A19" s="71" t="s">
        <v>154</v>
      </c>
      <c r="B19" s="67">
        <v>11900</v>
      </c>
      <c r="C19" s="68">
        <v>13020</v>
      </c>
      <c r="D19" s="69">
        <v>-3.3500837520937798E-3</v>
      </c>
      <c r="E19" s="69">
        <v>9.0452261306532611E-2</v>
      </c>
      <c r="F19" s="60"/>
      <c r="G19" s="41"/>
      <c r="H19" s="41"/>
      <c r="I19" s="41"/>
      <c r="N19" s="457"/>
      <c r="O19" s="457"/>
      <c r="P19" s="457"/>
      <c r="Q19" s="457"/>
      <c r="R19" s="457"/>
      <c r="S19" s="457"/>
      <c r="T19" s="457"/>
      <c r="U19" s="457"/>
      <c r="V19" s="457"/>
      <c r="W19" s="457"/>
      <c r="X19" s="457"/>
      <c r="Y19" s="457"/>
      <c r="Z19" s="457"/>
      <c r="AA19" s="329"/>
      <c r="AB19" s="329"/>
      <c r="AC19" s="329"/>
      <c r="AD19" s="329"/>
      <c r="AE19" s="329"/>
    </row>
    <row r="20" spans="1:31" x14ac:dyDescent="0.2">
      <c r="A20" s="73"/>
      <c r="B20" s="187"/>
      <c r="C20" s="187"/>
      <c r="D20" s="188"/>
      <c r="E20" s="188"/>
      <c r="F20" s="60"/>
      <c r="G20" s="41"/>
      <c r="H20" s="41"/>
      <c r="I20" s="41"/>
      <c r="N20" s="457"/>
      <c r="O20" s="457"/>
      <c r="P20" s="457"/>
      <c r="Q20" s="457"/>
      <c r="R20" s="457"/>
      <c r="S20" s="457"/>
      <c r="T20" s="457"/>
      <c r="U20" s="457"/>
      <c r="V20" s="457"/>
      <c r="W20" s="457"/>
      <c r="X20" s="457"/>
      <c r="Y20" s="457"/>
      <c r="Z20" s="457"/>
      <c r="AA20" s="329"/>
      <c r="AB20" s="329"/>
      <c r="AC20" s="329"/>
      <c r="AD20" s="329"/>
      <c r="AE20" s="329"/>
    </row>
    <row r="21" spans="1:31" x14ac:dyDescent="0.2">
      <c r="A21" s="74" t="str">
        <f>"Source : Apec," &amp;anneen2</f>
        <v>Source : Apec,2017</v>
      </c>
      <c r="B21" s="60"/>
      <c r="C21" s="60"/>
      <c r="D21" s="60"/>
      <c r="E21" s="60"/>
      <c r="F21" s="41"/>
      <c r="G21" s="41"/>
      <c r="H21" s="41"/>
      <c r="I21" s="41"/>
      <c r="N21" s="457"/>
      <c r="O21" s="457"/>
      <c r="P21" s="457"/>
      <c r="Q21" s="457"/>
      <c r="R21" s="457"/>
      <c r="S21" s="457"/>
      <c r="T21" s="457"/>
      <c r="U21" s="457"/>
      <c r="V21" s="457"/>
      <c r="W21" s="457"/>
      <c r="X21" s="457"/>
      <c r="Y21" s="457"/>
      <c r="Z21" s="457"/>
      <c r="AA21" s="329"/>
      <c r="AB21" s="329"/>
      <c r="AC21" s="329"/>
      <c r="AD21" s="329"/>
      <c r="AE21" s="329"/>
    </row>
    <row r="22" spans="1:31" x14ac:dyDescent="0.2">
      <c r="A22" s="74" t="str">
        <f>"En Bretagne, entre " &amp;ROUND(B10,0)&amp; " et " &amp;ROUND(C10,0)&amp; " recrutements de cadres sont prévus pour " &amp;anneen2&amp; " par les entreprises. Soit une évolution par rapport à " &amp;anneen1&amp; " entre " &amp;ROUND(D10*100,0)&amp; " % et +" &amp;ROUND(E10*100,0)&amp; " % ."</f>
        <v>En Bretagne, entre 5600 et 6170 recrutements de cadres sont prévus pour 2017 par les entreprises. Soit une évolution par rapport à 2016 entre 0 % et +10 % .</v>
      </c>
      <c r="B22" s="60"/>
      <c r="C22" s="60"/>
      <c r="D22" s="60"/>
      <c r="E22" s="60"/>
      <c r="I22" s="41"/>
      <c r="N22" s="457"/>
      <c r="O22" s="457"/>
      <c r="P22" s="457"/>
      <c r="Q22" s="457"/>
      <c r="R22" s="457"/>
      <c r="S22" s="457"/>
      <c r="T22" s="457"/>
      <c r="U22" s="457"/>
      <c r="V22" s="457"/>
      <c r="W22" s="457"/>
      <c r="X22" s="457"/>
      <c r="Y22" s="457"/>
      <c r="Z22" s="457"/>
      <c r="AA22" s="329"/>
      <c r="AB22" s="329"/>
      <c r="AC22" s="329"/>
      <c r="AD22" s="329"/>
      <c r="AE22" s="329"/>
    </row>
    <row r="23" spans="1:31" x14ac:dyDescent="0.2">
      <c r="A23" s="41"/>
      <c r="B23" s="41"/>
      <c r="C23" s="41"/>
      <c r="D23" s="47"/>
      <c r="E23" s="47"/>
      <c r="I23" s="41"/>
      <c r="N23" s="457"/>
      <c r="O23" s="457"/>
      <c r="P23" s="457"/>
      <c r="Q23" s="457"/>
      <c r="R23" s="457"/>
      <c r="S23" s="457"/>
      <c r="T23" s="457"/>
      <c r="U23" s="457"/>
      <c r="V23" s="457"/>
      <c r="W23" s="457"/>
      <c r="X23" s="457"/>
      <c r="Y23" s="457"/>
      <c r="Z23" s="457"/>
      <c r="AA23" s="329"/>
      <c r="AB23" s="329"/>
      <c r="AC23" s="329"/>
      <c r="AD23" s="329"/>
      <c r="AE23" s="329"/>
    </row>
    <row r="24" spans="1:31" x14ac:dyDescent="0.2">
      <c r="D24" s="23"/>
      <c r="E24" s="23"/>
      <c r="N24" s="457"/>
      <c r="O24" s="457"/>
      <c r="P24" s="457"/>
      <c r="Q24" s="457"/>
      <c r="R24" s="457"/>
      <c r="S24" s="457"/>
      <c r="T24" s="457"/>
      <c r="U24" s="457"/>
      <c r="V24" s="457"/>
      <c r="W24" s="457"/>
      <c r="X24" s="457"/>
      <c r="Y24" s="457"/>
      <c r="Z24" s="457"/>
      <c r="AA24" s="329"/>
      <c r="AB24" s="329"/>
      <c r="AC24" s="329"/>
      <c r="AD24" s="329"/>
      <c r="AE24" s="329"/>
    </row>
    <row r="25" spans="1:31" ht="15.75" x14ac:dyDescent="0.2">
      <c r="A25" s="24"/>
      <c r="D25" s="23"/>
      <c r="E25" s="23"/>
      <c r="N25" s="457"/>
      <c r="O25" s="457"/>
      <c r="P25" s="457"/>
      <c r="Q25" s="457"/>
      <c r="R25" s="457"/>
      <c r="S25" s="457"/>
      <c r="T25" s="457"/>
      <c r="U25" s="457"/>
      <c r="V25" s="457"/>
      <c r="W25" s="457"/>
      <c r="X25" s="457"/>
      <c r="Y25" s="457"/>
      <c r="Z25" s="457"/>
      <c r="AA25" s="329"/>
      <c r="AB25" s="329"/>
      <c r="AC25" s="329"/>
      <c r="AD25" s="329"/>
      <c r="AE25" s="329"/>
    </row>
    <row r="26" spans="1:31" x14ac:dyDescent="0.2">
      <c r="D26" s="23"/>
      <c r="E26" s="23"/>
      <c r="N26" s="457"/>
      <c r="O26" s="457"/>
      <c r="P26" s="457"/>
      <c r="Q26" s="457"/>
      <c r="R26" s="457"/>
      <c r="S26" s="457"/>
      <c r="T26" s="457"/>
      <c r="U26" s="457"/>
      <c r="V26" s="457"/>
      <c r="W26" s="457"/>
      <c r="X26" s="457"/>
      <c r="Y26" s="457"/>
      <c r="Z26" s="457"/>
      <c r="AA26" s="329"/>
      <c r="AB26" s="329"/>
      <c r="AC26" s="329"/>
      <c r="AD26" s="329"/>
      <c r="AE26" s="329"/>
    </row>
    <row r="27" spans="1:31" x14ac:dyDescent="0.2">
      <c r="D27" s="23"/>
      <c r="E27" s="23"/>
      <c r="N27" s="329"/>
      <c r="O27" s="329"/>
      <c r="P27" s="329"/>
      <c r="Q27" s="329"/>
      <c r="R27" s="329"/>
      <c r="S27" s="329"/>
      <c r="T27" s="329"/>
      <c r="U27" s="329"/>
      <c r="V27" s="329"/>
      <c r="W27" s="329"/>
      <c r="X27" s="329"/>
      <c r="Y27" s="329"/>
      <c r="Z27" s="329"/>
      <c r="AA27" s="329"/>
      <c r="AB27" s="329"/>
      <c r="AC27" s="329"/>
      <c r="AD27" s="329"/>
      <c r="AE27" s="329"/>
    </row>
  </sheetData>
  <sheetProtection sort="0" autoFilter="0" pivotTables="0"/>
  <sortState ref="A8:E19">
    <sortCondition ref="A8:A19"/>
  </sortState>
  <mergeCells count="3">
    <mergeCell ref="B6:C6"/>
    <mergeCell ref="D6:E6"/>
    <mergeCell ref="G7:H7"/>
  </mergeCells>
  <hyperlinks>
    <hyperlink ref="G7:H7" location="Sommaire!B1" display="REVENIR AU SOMMAIRE"/>
  </hyperlink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tabColor rgb="FF00B050"/>
  </sheetPr>
  <dimension ref="A1:M94"/>
  <sheetViews>
    <sheetView showGridLines="0" workbookViewId="0">
      <selection activeCell="F12" sqref="F12"/>
    </sheetView>
  </sheetViews>
  <sheetFormatPr baseColWidth="10" defaultColWidth="10.85546875" defaultRowHeight="12.75" x14ac:dyDescent="0.2"/>
  <cols>
    <col min="1" max="1" width="35.42578125" style="22" customWidth="1"/>
    <col min="2" max="3" width="17" style="22" customWidth="1"/>
    <col min="4" max="4" width="19" style="22" customWidth="1"/>
    <col min="5" max="5" width="18.7109375" style="22" customWidth="1"/>
    <col min="6" max="6" width="7.85546875" style="22" customWidth="1"/>
    <col min="7" max="16384" width="10.85546875" style="22"/>
  </cols>
  <sheetData>
    <row r="1" spans="1:13" ht="18" x14ac:dyDescent="0.2">
      <c r="A1" s="40" t="str">
        <f>"LES  MOUVEMENTS PRÉVUS ET PERSPECTIVES POUR " &amp;anneen2&amp; " PAR RÉGION"</f>
        <v>LES  MOUVEMENTS PRÉVUS ET PERSPECTIVES POUR 2017 PAR RÉGION</v>
      </c>
      <c r="B1" s="41"/>
      <c r="C1" s="41"/>
      <c r="D1" s="42"/>
      <c r="E1" s="41"/>
      <c r="F1" s="41"/>
    </row>
    <row r="2" spans="1:13" x14ac:dyDescent="0.2">
      <c r="A2" s="43" t="s">
        <v>50</v>
      </c>
      <c r="B2" s="41"/>
      <c r="C2" s="41"/>
      <c r="D2" s="42"/>
      <c r="E2" s="41"/>
      <c r="F2" s="41"/>
    </row>
    <row r="3" spans="1:13" x14ac:dyDescent="0.2">
      <c r="A3" s="59"/>
      <c r="B3" s="60"/>
      <c r="C3" s="60"/>
      <c r="D3" s="60"/>
      <c r="E3" s="60"/>
      <c r="F3" s="60"/>
      <c r="G3" s="457"/>
      <c r="H3" s="457"/>
      <c r="I3" s="329"/>
      <c r="J3" s="329"/>
      <c r="K3" s="329"/>
      <c r="L3" s="329"/>
      <c r="M3" s="329"/>
    </row>
    <row r="4" spans="1:13" x14ac:dyDescent="0.2">
      <c r="A4" s="60"/>
      <c r="B4" s="60"/>
      <c r="C4" s="60"/>
      <c r="D4" s="60"/>
      <c r="E4" s="60"/>
      <c r="F4" s="60"/>
      <c r="G4" s="457"/>
      <c r="H4" s="457"/>
      <c r="I4" s="329"/>
      <c r="J4" s="329"/>
      <c r="K4" s="329"/>
      <c r="L4" s="329"/>
      <c r="M4" s="329"/>
    </row>
    <row r="5" spans="1:13" x14ac:dyDescent="0.2">
      <c r="A5" s="61" t="str">
        <f>" Prévisions des mouvements  de cadres pour " &amp;anneen2&amp; " par région et fourchette d'évolution"</f>
        <v xml:space="preserve"> Prévisions des mouvements  de cadres pour 2017 par région et fourchette d'évolution</v>
      </c>
      <c r="B5" s="60"/>
      <c r="C5" s="60"/>
      <c r="D5" s="62"/>
      <c r="E5" s="60"/>
      <c r="F5" s="63"/>
      <c r="G5" s="457"/>
      <c r="H5" s="457"/>
      <c r="I5" s="329"/>
      <c r="J5" s="329"/>
      <c r="K5" s="329"/>
      <c r="L5" s="329"/>
      <c r="M5" s="329"/>
    </row>
    <row r="6" spans="1:13" x14ac:dyDescent="0.2">
      <c r="A6" s="61"/>
      <c r="B6" s="60"/>
      <c r="C6" s="60"/>
      <c r="D6" s="62"/>
      <c r="E6" s="60"/>
      <c r="F6" s="63"/>
      <c r="G6" s="457"/>
      <c r="H6" s="457"/>
      <c r="I6" s="329"/>
      <c r="J6" s="329"/>
      <c r="K6" s="329"/>
      <c r="L6" s="329"/>
      <c r="M6" s="329"/>
    </row>
    <row r="7" spans="1:13" ht="12.75" customHeight="1" thickBot="1" x14ac:dyDescent="0.25">
      <c r="A7" s="60"/>
      <c r="B7" s="548" t="str">
        <f>"Recrutements prévus pour " &amp;anneen2</f>
        <v>Recrutements prévus pour 2017</v>
      </c>
      <c r="C7" s="548"/>
      <c r="D7" s="549" t="s">
        <v>40</v>
      </c>
      <c r="E7" s="549"/>
      <c r="F7" s="46"/>
      <c r="G7" s="457"/>
      <c r="H7" s="457"/>
      <c r="I7" s="329"/>
      <c r="J7" s="329"/>
      <c r="K7" s="329"/>
      <c r="L7" s="329"/>
      <c r="M7" s="329"/>
    </row>
    <row r="8" spans="1:13" ht="25.5" x14ac:dyDescent="0.2">
      <c r="A8" s="501" t="s">
        <v>57</v>
      </c>
      <c r="B8" s="344" t="s">
        <v>39</v>
      </c>
      <c r="C8" s="344" t="s">
        <v>38</v>
      </c>
      <c r="D8" s="500" t="s">
        <v>37</v>
      </c>
      <c r="E8" s="500" t="s">
        <v>36</v>
      </c>
      <c r="F8" s="70"/>
      <c r="G8" s="457"/>
      <c r="H8" s="457"/>
      <c r="I8" s="329"/>
      <c r="J8" s="329"/>
      <c r="K8" s="329"/>
      <c r="L8" s="329"/>
      <c r="M8" s="329"/>
    </row>
    <row r="9" spans="1:13" x14ac:dyDescent="0.2">
      <c r="A9" s="479" t="s">
        <v>148</v>
      </c>
      <c r="B9" s="504">
        <v>22800</v>
      </c>
      <c r="C9" s="504">
        <v>24590</v>
      </c>
      <c r="D9" s="503">
        <v>1.1086474501108556E-2</v>
      </c>
      <c r="E9" s="503">
        <v>9.0465631929046664E-2</v>
      </c>
      <c r="F9" s="70"/>
      <c r="G9" s="457"/>
      <c r="H9" s="457"/>
      <c r="I9" s="329"/>
      <c r="J9" s="329"/>
      <c r="K9" s="329"/>
      <c r="L9" s="329"/>
      <c r="M9" s="329"/>
    </row>
    <row r="10" spans="1:13" x14ac:dyDescent="0.2">
      <c r="A10" s="481" t="s">
        <v>149</v>
      </c>
      <c r="B10" s="504">
        <v>3870</v>
      </c>
      <c r="C10" s="504">
        <v>4370</v>
      </c>
      <c r="D10" s="503">
        <v>-3.007518796992481E-2</v>
      </c>
      <c r="E10" s="503">
        <v>9.5238095238095344E-2</v>
      </c>
      <c r="F10" s="70"/>
      <c r="G10" s="457"/>
      <c r="H10" s="457"/>
      <c r="I10" s="329"/>
      <c r="J10" s="329"/>
      <c r="K10" s="329"/>
      <c r="L10" s="329"/>
      <c r="M10" s="329"/>
    </row>
    <row r="11" spans="1:13" x14ac:dyDescent="0.2">
      <c r="A11" s="481" t="s">
        <v>150</v>
      </c>
      <c r="B11" s="504">
        <v>5600</v>
      </c>
      <c r="C11" s="504">
        <v>6170</v>
      </c>
      <c r="D11" s="503">
        <v>0</v>
      </c>
      <c r="E11" s="503">
        <v>0.10178571428571437</v>
      </c>
      <c r="F11" s="70"/>
      <c r="G11" s="457"/>
      <c r="H11" s="457"/>
      <c r="I11" s="329"/>
      <c r="J11" s="329"/>
      <c r="K11" s="329"/>
      <c r="L11" s="329"/>
      <c r="M11" s="329"/>
    </row>
    <row r="12" spans="1:13" x14ac:dyDescent="0.2">
      <c r="A12" s="481" t="s">
        <v>151</v>
      </c>
      <c r="B12" s="504">
        <v>4360</v>
      </c>
      <c r="C12" s="504">
        <v>4710</v>
      </c>
      <c r="D12" s="503">
        <v>0</v>
      </c>
      <c r="E12" s="503">
        <v>8.0275229357798183E-2</v>
      </c>
      <c r="F12" s="70"/>
      <c r="G12" s="457"/>
      <c r="H12" s="457"/>
      <c r="I12" s="329"/>
      <c r="J12" s="329"/>
      <c r="K12" s="329"/>
      <c r="L12" s="329"/>
      <c r="M12" s="329"/>
    </row>
    <row r="13" spans="1:13" x14ac:dyDescent="0.2">
      <c r="A13" s="482" t="s">
        <v>276</v>
      </c>
      <c r="B13" s="504">
        <v>7940</v>
      </c>
      <c r="C13" s="504">
        <v>8800</v>
      </c>
      <c r="D13" s="503">
        <v>-1.6109045848822778E-2</v>
      </c>
      <c r="E13" s="503">
        <v>9.0458488228005063E-2</v>
      </c>
      <c r="F13" s="70"/>
      <c r="G13" s="457"/>
      <c r="H13" s="457"/>
      <c r="I13" s="329"/>
      <c r="J13" s="329"/>
      <c r="K13" s="329"/>
      <c r="L13" s="329"/>
      <c r="M13" s="329"/>
    </row>
    <row r="14" spans="1:13" x14ac:dyDescent="0.2">
      <c r="A14" s="481" t="s">
        <v>277</v>
      </c>
      <c r="B14" s="504">
        <v>12690</v>
      </c>
      <c r="C14" s="504">
        <v>13970</v>
      </c>
      <c r="D14" s="503">
        <v>-1.0911925175370207E-2</v>
      </c>
      <c r="E14" s="503">
        <v>8.8854247856586133E-2</v>
      </c>
      <c r="F14" s="70"/>
      <c r="G14" s="457"/>
      <c r="H14" s="457"/>
      <c r="I14" s="329"/>
      <c r="J14" s="329"/>
      <c r="K14" s="329"/>
      <c r="L14" s="329"/>
      <c r="M14" s="329"/>
    </row>
    <row r="15" spans="1:13" x14ac:dyDescent="0.2">
      <c r="A15" s="481" t="s">
        <v>23</v>
      </c>
      <c r="B15" s="504">
        <v>102100</v>
      </c>
      <c r="C15" s="504">
        <v>109300</v>
      </c>
      <c r="D15" s="503">
        <v>3.5917207792207861E-2</v>
      </c>
      <c r="E15" s="503">
        <v>0.1089691558441559</v>
      </c>
      <c r="F15" s="70"/>
      <c r="G15" s="457"/>
      <c r="H15" s="457"/>
      <c r="I15" s="329"/>
      <c r="J15" s="329"/>
      <c r="K15" s="329"/>
      <c r="L15" s="329"/>
      <c r="M15" s="329"/>
    </row>
    <row r="16" spans="1:13" x14ac:dyDescent="0.2">
      <c r="A16" s="481" t="s">
        <v>152</v>
      </c>
      <c r="B16" s="504">
        <v>5440</v>
      </c>
      <c r="C16" s="504">
        <v>6130</v>
      </c>
      <c r="D16" s="503">
        <v>-0.04</v>
      </c>
      <c r="E16" s="503">
        <v>8.3038869257950454E-2</v>
      </c>
      <c r="F16" s="70"/>
      <c r="G16" s="528"/>
      <c r="H16" s="457"/>
      <c r="I16" s="329"/>
      <c r="J16" s="329"/>
      <c r="K16" s="329"/>
      <c r="L16" s="329"/>
      <c r="M16" s="329"/>
    </row>
    <row r="17" spans="1:13" x14ac:dyDescent="0.2">
      <c r="A17" s="481" t="s">
        <v>278</v>
      </c>
      <c r="B17" s="504">
        <v>9090</v>
      </c>
      <c r="C17" s="504">
        <v>10020</v>
      </c>
      <c r="D17" s="503">
        <v>0</v>
      </c>
      <c r="E17" s="503">
        <v>0.10231023102310233</v>
      </c>
      <c r="F17" s="70"/>
      <c r="G17" s="529"/>
      <c r="H17" s="457"/>
      <c r="I17" s="329"/>
      <c r="J17" s="329"/>
      <c r="K17" s="329"/>
      <c r="L17" s="329"/>
      <c r="M17" s="329"/>
    </row>
    <row r="18" spans="1:13" x14ac:dyDescent="0.2">
      <c r="A18" s="481" t="s">
        <v>279</v>
      </c>
      <c r="B18" s="504">
        <v>11600</v>
      </c>
      <c r="C18" s="504">
        <v>12670</v>
      </c>
      <c r="D18" s="503">
        <v>0</v>
      </c>
      <c r="E18" s="503">
        <v>9.2241379310344929E-2</v>
      </c>
      <c r="F18" s="70"/>
      <c r="G18" s="457"/>
      <c r="H18" s="457"/>
      <c r="I18" s="329"/>
      <c r="J18" s="329"/>
      <c r="K18" s="329"/>
      <c r="L18" s="329"/>
      <c r="M18" s="329"/>
    </row>
    <row r="19" spans="1:13" x14ac:dyDescent="0.2">
      <c r="A19" s="481" t="s">
        <v>153</v>
      </c>
      <c r="B19" s="504">
        <v>9600</v>
      </c>
      <c r="C19" s="504">
        <v>10640</v>
      </c>
      <c r="D19" s="503">
        <v>-2.5380710659898442E-2</v>
      </c>
      <c r="E19" s="503">
        <v>8.020304568527914E-2</v>
      </c>
      <c r="F19" s="70"/>
      <c r="G19" s="457"/>
      <c r="H19" s="457"/>
      <c r="I19" s="329"/>
      <c r="J19" s="329"/>
      <c r="K19" s="329"/>
      <c r="L19" s="329"/>
      <c r="M19" s="329"/>
    </row>
    <row r="20" spans="1:13" x14ac:dyDescent="0.2">
      <c r="A20" s="481" t="s">
        <v>154</v>
      </c>
      <c r="B20" s="504">
        <v>11900</v>
      </c>
      <c r="C20" s="504">
        <v>13020</v>
      </c>
      <c r="D20" s="503">
        <v>-3.3500837520937798E-3</v>
      </c>
      <c r="E20" s="503">
        <v>9.0452261306532611E-2</v>
      </c>
      <c r="F20" s="60"/>
      <c r="G20" s="457"/>
      <c r="H20" s="457"/>
      <c r="I20" s="329"/>
      <c r="J20" s="329"/>
      <c r="K20" s="329"/>
      <c r="L20" s="329"/>
      <c r="M20" s="329"/>
    </row>
    <row r="21" spans="1:13" x14ac:dyDescent="0.2">
      <c r="A21" s="73"/>
      <c r="B21" s="187"/>
      <c r="C21" s="187"/>
      <c r="D21" s="188"/>
      <c r="E21" s="188"/>
      <c r="F21" s="60"/>
      <c r="G21" s="457"/>
      <c r="H21" s="457"/>
      <c r="I21" s="329"/>
      <c r="J21" s="329"/>
      <c r="K21" s="329"/>
      <c r="L21" s="329"/>
      <c r="M21" s="329"/>
    </row>
    <row r="22" spans="1:13" x14ac:dyDescent="0.2">
      <c r="A22" s="74"/>
      <c r="B22" s="60"/>
      <c r="C22" s="60"/>
      <c r="D22" s="60"/>
      <c r="E22" s="60"/>
      <c r="F22" s="41"/>
      <c r="G22" s="457"/>
      <c r="H22" s="457"/>
      <c r="I22" s="329"/>
      <c r="J22" s="329"/>
      <c r="K22" s="329"/>
      <c r="L22" s="329"/>
      <c r="M22" s="329"/>
    </row>
    <row r="23" spans="1:13" x14ac:dyDescent="0.2">
      <c r="A23" s="74"/>
      <c r="B23" s="60"/>
      <c r="C23" s="60"/>
      <c r="D23" s="60"/>
      <c r="E23" s="60"/>
      <c r="G23" s="457"/>
      <c r="H23" s="457"/>
      <c r="I23" s="329"/>
      <c r="J23" s="329"/>
      <c r="K23" s="329"/>
      <c r="L23" s="329"/>
      <c r="M23" s="329"/>
    </row>
    <row r="24" spans="1:13" ht="13.5" thickBot="1" x14ac:dyDescent="0.25">
      <c r="A24" s="60"/>
      <c r="B24" s="548" t="str">
        <f>"Promotions prévues pour " &amp;anneen2</f>
        <v>Promotions prévues pour 2017</v>
      </c>
      <c r="C24" s="548"/>
      <c r="D24" s="549" t="s">
        <v>40</v>
      </c>
      <c r="E24" s="549"/>
      <c r="G24" s="457"/>
      <c r="H24" s="457"/>
      <c r="I24" s="329"/>
      <c r="J24" s="329"/>
      <c r="K24" s="329"/>
      <c r="L24" s="329"/>
      <c r="M24" s="329"/>
    </row>
    <row r="25" spans="1:13" ht="25.5" x14ac:dyDescent="0.2">
      <c r="A25" s="501" t="s">
        <v>57</v>
      </c>
      <c r="B25" s="344" t="s">
        <v>39</v>
      </c>
      <c r="C25" s="344" t="s">
        <v>38</v>
      </c>
      <c r="D25" s="500" t="s">
        <v>37</v>
      </c>
      <c r="E25" s="500" t="s">
        <v>36</v>
      </c>
      <c r="G25" s="457"/>
      <c r="H25" s="457"/>
      <c r="I25" s="329"/>
      <c r="J25" s="329"/>
      <c r="K25" s="329"/>
      <c r="L25" s="329"/>
      <c r="M25" s="329"/>
    </row>
    <row r="26" spans="1:13" x14ac:dyDescent="0.2">
      <c r="A26" s="479" t="s">
        <v>148</v>
      </c>
      <c r="B26" s="531">
        <v>5890</v>
      </c>
      <c r="C26" s="531">
        <v>6710</v>
      </c>
      <c r="D26" s="502">
        <v>-4.6925566343042124E-2</v>
      </c>
      <c r="E26" s="502">
        <v>8.5760517799352787E-2</v>
      </c>
      <c r="G26" s="457"/>
      <c r="H26" s="457"/>
      <c r="I26" s="329"/>
      <c r="J26" s="329"/>
      <c r="K26" s="329"/>
      <c r="L26" s="329"/>
      <c r="M26" s="329"/>
    </row>
    <row r="27" spans="1:13" x14ac:dyDescent="0.2">
      <c r="A27" s="481" t="s">
        <v>149</v>
      </c>
      <c r="B27" s="531">
        <v>1210</v>
      </c>
      <c r="C27" s="531">
        <v>1440</v>
      </c>
      <c r="D27" s="502">
        <v>-0.13571428571428568</v>
      </c>
      <c r="E27" s="502">
        <v>2.857142857142847E-2</v>
      </c>
      <c r="G27" s="457"/>
      <c r="H27" s="457"/>
      <c r="I27" s="329"/>
      <c r="J27" s="329"/>
      <c r="K27" s="329"/>
      <c r="L27" s="329"/>
      <c r="M27" s="329"/>
    </row>
    <row r="28" spans="1:13" x14ac:dyDescent="0.2">
      <c r="A28" s="481" t="s">
        <v>150</v>
      </c>
      <c r="B28" s="531">
        <v>1450</v>
      </c>
      <c r="C28" s="531">
        <v>1600</v>
      </c>
      <c r="D28" s="502">
        <v>-2.0270270270270285E-2</v>
      </c>
      <c r="E28" s="502">
        <v>8.1081081081081141E-2</v>
      </c>
      <c r="G28" s="329"/>
      <c r="H28" s="329"/>
      <c r="I28" s="329"/>
      <c r="J28" s="329"/>
      <c r="K28" s="329"/>
      <c r="L28" s="329"/>
      <c r="M28" s="329"/>
    </row>
    <row r="29" spans="1:13" x14ac:dyDescent="0.2">
      <c r="A29" s="481" t="s">
        <v>151</v>
      </c>
      <c r="B29" s="531">
        <v>1440</v>
      </c>
      <c r="C29" s="531">
        <v>1840</v>
      </c>
      <c r="D29" s="502">
        <v>-9.9999999999999978E-2</v>
      </c>
      <c r="E29" s="502">
        <v>0.14999999999999991</v>
      </c>
    </row>
    <row r="30" spans="1:13" x14ac:dyDescent="0.2">
      <c r="A30" s="482" t="s">
        <v>276</v>
      </c>
      <c r="B30" s="532">
        <v>2510</v>
      </c>
      <c r="C30" s="532">
        <v>2890</v>
      </c>
      <c r="D30" s="502">
        <v>-0.12543554006968638</v>
      </c>
      <c r="E30" s="502">
        <v>6.9686411149825211E-3</v>
      </c>
    </row>
    <row r="31" spans="1:13" x14ac:dyDescent="0.2">
      <c r="A31" s="481" t="s">
        <v>277</v>
      </c>
      <c r="B31" s="531">
        <v>3870</v>
      </c>
      <c r="C31" s="531">
        <v>4260</v>
      </c>
      <c r="D31" s="502">
        <v>1.308900523560208E-2</v>
      </c>
      <c r="E31" s="502">
        <v>0.11518324607329844</v>
      </c>
    </row>
    <row r="32" spans="1:13" x14ac:dyDescent="0.2">
      <c r="A32" s="481" t="s">
        <v>23</v>
      </c>
      <c r="B32" s="531">
        <v>13700</v>
      </c>
      <c r="C32" s="531">
        <v>14800</v>
      </c>
      <c r="D32" s="502">
        <v>-2.0729092208720545E-2</v>
      </c>
      <c r="E32" s="502">
        <v>5.789849892780552E-2</v>
      </c>
    </row>
    <row r="33" spans="1:5" x14ac:dyDescent="0.2">
      <c r="A33" s="481" t="s">
        <v>152</v>
      </c>
      <c r="B33" s="531">
        <v>1590</v>
      </c>
      <c r="C33" s="531">
        <v>1960</v>
      </c>
      <c r="D33" s="502">
        <v>-0.12154696132596687</v>
      </c>
      <c r="E33" s="502">
        <v>8.287292817679548E-2</v>
      </c>
    </row>
    <row r="34" spans="1:5" x14ac:dyDescent="0.2">
      <c r="A34" s="481" t="s">
        <v>278</v>
      </c>
      <c r="B34" s="531">
        <v>2770</v>
      </c>
      <c r="C34" s="531">
        <v>3210</v>
      </c>
      <c r="D34" s="502">
        <v>-0.11783439490445857</v>
      </c>
      <c r="E34" s="502">
        <v>2.2292993630573354E-2</v>
      </c>
    </row>
    <row r="35" spans="1:5" x14ac:dyDescent="0.2">
      <c r="A35" s="481" t="s">
        <v>279</v>
      </c>
      <c r="B35" s="531">
        <v>2820</v>
      </c>
      <c r="C35" s="531">
        <v>3220</v>
      </c>
      <c r="D35" s="502">
        <v>-9.9041533546325833E-2</v>
      </c>
      <c r="E35" s="502">
        <v>2.8753993610223683E-2</v>
      </c>
    </row>
    <row r="36" spans="1:5" x14ac:dyDescent="0.2">
      <c r="A36" s="481" t="s">
        <v>153</v>
      </c>
      <c r="B36" s="531">
        <v>2340</v>
      </c>
      <c r="C36" s="531">
        <v>2600</v>
      </c>
      <c r="D36" s="502">
        <v>-9.9999999999999978E-2</v>
      </c>
      <c r="E36" s="502">
        <v>0</v>
      </c>
    </row>
    <row r="37" spans="1:5" x14ac:dyDescent="0.2">
      <c r="A37" s="481" t="s">
        <v>154</v>
      </c>
      <c r="B37" s="531">
        <v>3200</v>
      </c>
      <c r="C37" s="531">
        <v>3600</v>
      </c>
      <c r="D37" s="502">
        <v>3.1347962382444194E-3</v>
      </c>
      <c r="E37" s="502">
        <v>0.12852664576802497</v>
      </c>
    </row>
    <row r="38" spans="1:5" x14ac:dyDescent="0.2">
      <c r="B38" s="530"/>
    </row>
    <row r="40" spans="1:5" ht="13.5" thickBot="1" x14ac:dyDescent="0.25">
      <c r="A40" s="60"/>
      <c r="B40" s="548" t="str">
        <f>"Postes pourvus prévus pour " &amp;anneen2</f>
        <v>Postes pourvus prévus pour 2017</v>
      </c>
      <c r="C40" s="548"/>
      <c r="D40" s="549" t="s">
        <v>40</v>
      </c>
      <c r="E40" s="549"/>
    </row>
    <row r="41" spans="1:5" ht="25.5" x14ac:dyDescent="0.2">
      <c r="A41" s="501" t="s">
        <v>57</v>
      </c>
      <c r="B41" s="344" t="s">
        <v>39</v>
      </c>
      <c r="C41" s="344" t="s">
        <v>38</v>
      </c>
      <c r="D41" s="500" t="s">
        <v>37</v>
      </c>
      <c r="E41" s="500" t="s">
        <v>36</v>
      </c>
    </row>
    <row r="42" spans="1:5" x14ac:dyDescent="0.2">
      <c r="A42" s="479" t="s">
        <v>148</v>
      </c>
      <c r="B42" s="504">
        <v>28690</v>
      </c>
      <c r="C42" s="504">
        <v>31300</v>
      </c>
      <c r="D42" s="499">
        <v>-1.3922728854856015E-3</v>
      </c>
      <c r="E42" s="498">
        <v>8.9453532892446841E-2</v>
      </c>
    </row>
    <row r="43" spans="1:5" x14ac:dyDescent="0.2">
      <c r="A43" s="481" t="s">
        <v>149</v>
      </c>
      <c r="B43" s="504">
        <v>5080</v>
      </c>
      <c r="C43" s="504">
        <v>5810</v>
      </c>
      <c r="D43" s="499">
        <v>-5.7513914656771803E-2</v>
      </c>
      <c r="E43" s="498">
        <v>7.7922077922077948E-2</v>
      </c>
    </row>
    <row r="44" spans="1:5" x14ac:dyDescent="0.2">
      <c r="A44" s="481" t="s">
        <v>150</v>
      </c>
      <c r="B44" s="504">
        <v>7050</v>
      </c>
      <c r="C44" s="504">
        <v>7770</v>
      </c>
      <c r="D44" s="499">
        <v>-4.237288135593209E-3</v>
      </c>
      <c r="E44" s="498">
        <v>9.745762711864403E-2</v>
      </c>
    </row>
    <row r="45" spans="1:5" x14ac:dyDescent="0.2">
      <c r="A45" s="481" t="s">
        <v>151</v>
      </c>
      <c r="B45" s="504">
        <v>5800</v>
      </c>
      <c r="C45" s="504">
        <v>6550</v>
      </c>
      <c r="D45" s="499">
        <v>-2.6845637583892579E-2</v>
      </c>
      <c r="E45" s="498">
        <v>9.8993288590603967E-2</v>
      </c>
    </row>
    <row r="46" spans="1:5" x14ac:dyDescent="0.2">
      <c r="A46" s="482" t="s">
        <v>276</v>
      </c>
      <c r="B46" s="504">
        <v>10450</v>
      </c>
      <c r="C46" s="504">
        <v>11690</v>
      </c>
      <c r="D46" s="499">
        <v>-4.478976234003651E-2</v>
      </c>
      <c r="E46" s="498">
        <v>6.855575868372954E-2</v>
      </c>
    </row>
    <row r="47" spans="1:5" x14ac:dyDescent="0.2">
      <c r="A47" s="481" t="s">
        <v>277</v>
      </c>
      <c r="B47" s="504">
        <v>16560</v>
      </c>
      <c r="C47" s="504">
        <v>18230</v>
      </c>
      <c r="D47" s="499">
        <v>-5.4054054054053502E-3</v>
      </c>
      <c r="E47" s="498">
        <v>9.4894894894894888E-2</v>
      </c>
    </row>
    <row r="48" spans="1:5" x14ac:dyDescent="0.2">
      <c r="A48" s="481" t="s">
        <v>23</v>
      </c>
      <c r="B48" s="504">
        <v>115800</v>
      </c>
      <c r="C48" s="504">
        <v>124100</v>
      </c>
      <c r="D48" s="499">
        <v>2.8967478229962706E-2</v>
      </c>
      <c r="E48" s="498">
        <v>0.10271903323262843</v>
      </c>
    </row>
    <row r="49" spans="1:5" x14ac:dyDescent="0.2">
      <c r="A49" s="481" t="s">
        <v>152</v>
      </c>
      <c r="B49" s="504">
        <v>7030</v>
      </c>
      <c r="C49" s="504">
        <v>8090</v>
      </c>
      <c r="D49" s="499">
        <v>-5.8902275769745605E-2</v>
      </c>
      <c r="E49" s="498">
        <v>8.2998661311914246E-2</v>
      </c>
    </row>
    <row r="50" spans="1:5" x14ac:dyDescent="0.2">
      <c r="A50" s="481" t="s">
        <v>278</v>
      </c>
      <c r="B50" s="504">
        <v>11860</v>
      </c>
      <c r="C50" s="504">
        <v>13230</v>
      </c>
      <c r="D50" s="499">
        <v>-3.0253475061324586E-2</v>
      </c>
      <c r="E50" s="498">
        <v>8.1766148814390816E-2</v>
      </c>
    </row>
    <row r="51" spans="1:5" x14ac:dyDescent="0.2">
      <c r="A51" s="481" t="s">
        <v>279</v>
      </c>
      <c r="B51" s="504">
        <v>14420</v>
      </c>
      <c r="C51" s="504">
        <v>15890</v>
      </c>
      <c r="D51" s="499">
        <v>-2.104548540393758E-2</v>
      </c>
      <c r="E51" s="498">
        <v>7.8750848608282409E-2</v>
      </c>
    </row>
    <row r="52" spans="1:5" x14ac:dyDescent="0.2">
      <c r="A52" s="481" t="s">
        <v>153</v>
      </c>
      <c r="B52" s="504">
        <v>11940</v>
      </c>
      <c r="C52" s="504">
        <v>13240</v>
      </c>
      <c r="D52" s="499">
        <v>-4.096385542168679E-2</v>
      </c>
      <c r="E52" s="498">
        <v>6.3453815261044211E-2</v>
      </c>
    </row>
    <row r="53" spans="1:5" x14ac:dyDescent="0.2">
      <c r="A53" s="481" t="s">
        <v>154</v>
      </c>
      <c r="B53" s="504">
        <v>15100</v>
      </c>
      <c r="C53" s="504">
        <v>16620</v>
      </c>
      <c r="D53" s="499">
        <v>-1.98281559814939E-3</v>
      </c>
      <c r="E53" s="498">
        <v>9.8479841374752075E-2</v>
      </c>
    </row>
    <row r="57" spans="1:5" ht="13.5" thickBot="1" x14ac:dyDescent="0.25">
      <c r="A57" s="60"/>
      <c r="B57" s="548" t="str">
        <f>"Totaux prévus pour " &amp;anneen2</f>
        <v>Totaux prévus pour 2017</v>
      </c>
      <c r="C57" s="548"/>
      <c r="D57" s="549" t="s">
        <v>40</v>
      </c>
      <c r="E57" s="549"/>
    </row>
    <row r="58" spans="1:5" ht="26.25" thickBot="1" x14ac:dyDescent="0.25">
      <c r="A58" s="497" t="s">
        <v>57</v>
      </c>
      <c r="B58" s="496" t="s">
        <v>39</v>
      </c>
      <c r="C58" s="496" t="s">
        <v>38</v>
      </c>
      <c r="D58" s="495" t="s">
        <v>37</v>
      </c>
      <c r="E58" s="495" t="s">
        <v>36</v>
      </c>
    </row>
    <row r="59" spans="1:5" x14ac:dyDescent="0.2">
      <c r="A59" s="542" t="s">
        <v>148</v>
      </c>
      <c r="B59" s="494">
        <f>B9</f>
        <v>22800</v>
      </c>
      <c r="C59" s="494">
        <f>C9</f>
        <v>24590</v>
      </c>
      <c r="D59" s="493">
        <f>D9</f>
        <v>1.1086474501108556E-2</v>
      </c>
      <c r="E59" s="493">
        <f>E9</f>
        <v>9.0465631929046664E-2</v>
      </c>
    </row>
    <row r="60" spans="1:5" x14ac:dyDescent="0.2">
      <c r="A60" s="543"/>
      <c r="B60" s="492">
        <f>B26</f>
        <v>5890</v>
      </c>
      <c r="C60" s="492">
        <f>C26</f>
        <v>6710</v>
      </c>
      <c r="D60" s="491">
        <f>D26</f>
        <v>-4.6925566343042124E-2</v>
      </c>
      <c r="E60" s="491">
        <f>E26</f>
        <v>8.5760517799352787E-2</v>
      </c>
    </row>
    <row r="61" spans="1:5" ht="13.5" thickBot="1" x14ac:dyDescent="0.25">
      <c r="A61" s="544"/>
      <c r="B61" s="490">
        <f>B42</f>
        <v>28690</v>
      </c>
      <c r="C61" s="490">
        <f>C42</f>
        <v>31300</v>
      </c>
      <c r="D61" s="489">
        <f>D42</f>
        <v>-1.3922728854856015E-3</v>
      </c>
      <c r="E61" s="489">
        <f>E42</f>
        <v>8.9453532892446841E-2</v>
      </c>
    </row>
    <row r="62" spans="1:5" ht="15" customHeight="1" x14ac:dyDescent="0.2">
      <c r="A62" s="542" t="s">
        <v>149</v>
      </c>
      <c r="B62" s="494">
        <f>B10</f>
        <v>3870</v>
      </c>
      <c r="C62" s="494">
        <f>C10</f>
        <v>4370</v>
      </c>
      <c r="D62" s="493">
        <f>D10</f>
        <v>-3.007518796992481E-2</v>
      </c>
      <c r="E62" s="493">
        <f>E10</f>
        <v>9.5238095238095344E-2</v>
      </c>
    </row>
    <row r="63" spans="1:5" x14ac:dyDescent="0.2">
      <c r="A63" s="543"/>
      <c r="B63" s="492">
        <f>B27</f>
        <v>1210</v>
      </c>
      <c r="C63" s="492">
        <f>C27</f>
        <v>1440</v>
      </c>
      <c r="D63" s="491">
        <f>D27</f>
        <v>-0.13571428571428568</v>
      </c>
      <c r="E63" s="491">
        <f>E27</f>
        <v>2.857142857142847E-2</v>
      </c>
    </row>
    <row r="64" spans="1:5" ht="13.5" thickBot="1" x14ac:dyDescent="0.25">
      <c r="A64" s="544"/>
      <c r="B64" s="490">
        <f>B43</f>
        <v>5080</v>
      </c>
      <c r="C64" s="490">
        <f>C43</f>
        <v>5810</v>
      </c>
      <c r="D64" s="489">
        <f>D43</f>
        <v>-5.7513914656771803E-2</v>
      </c>
      <c r="E64" s="489">
        <f>E43</f>
        <v>7.7922077922077948E-2</v>
      </c>
    </row>
    <row r="65" spans="1:5" ht="15" customHeight="1" x14ac:dyDescent="0.2">
      <c r="A65" s="542" t="s">
        <v>150</v>
      </c>
      <c r="B65" s="494">
        <f>B11</f>
        <v>5600</v>
      </c>
      <c r="C65" s="494">
        <f>C11</f>
        <v>6170</v>
      </c>
      <c r="D65" s="493">
        <f>D11</f>
        <v>0</v>
      </c>
      <c r="E65" s="493">
        <f>E11</f>
        <v>0.10178571428571437</v>
      </c>
    </row>
    <row r="66" spans="1:5" x14ac:dyDescent="0.2">
      <c r="A66" s="543"/>
      <c r="B66" s="492">
        <f>B28</f>
        <v>1450</v>
      </c>
      <c r="C66" s="492">
        <f>C28</f>
        <v>1600</v>
      </c>
      <c r="D66" s="491">
        <f>D28</f>
        <v>-2.0270270270270285E-2</v>
      </c>
      <c r="E66" s="491">
        <f>E28</f>
        <v>8.1081081081081141E-2</v>
      </c>
    </row>
    <row r="67" spans="1:5" ht="13.5" thickBot="1" x14ac:dyDescent="0.25">
      <c r="A67" s="544"/>
      <c r="B67" s="490">
        <f>B44</f>
        <v>7050</v>
      </c>
      <c r="C67" s="490">
        <f>C44</f>
        <v>7770</v>
      </c>
      <c r="D67" s="489">
        <f>D44</f>
        <v>-4.237288135593209E-3</v>
      </c>
      <c r="E67" s="489">
        <f>E44</f>
        <v>9.745762711864403E-2</v>
      </c>
    </row>
    <row r="68" spans="1:5" ht="15" customHeight="1" x14ac:dyDescent="0.2">
      <c r="A68" s="542" t="s">
        <v>151</v>
      </c>
      <c r="B68" s="494">
        <f>B12</f>
        <v>4360</v>
      </c>
      <c r="C68" s="494">
        <f>C12</f>
        <v>4710</v>
      </c>
      <c r="D68" s="493">
        <f>D12</f>
        <v>0</v>
      </c>
      <c r="E68" s="493">
        <f>E12</f>
        <v>8.0275229357798183E-2</v>
      </c>
    </row>
    <row r="69" spans="1:5" x14ac:dyDescent="0.2">
      <c r="A69" s="543"/>
      <c r="B69" s="492">
        <f>B29</f>
        <v>1440</v>
      </c>
      <c r="C69" s="492">
        <f>C29</f>
        <v>1840</v>
      </c>
      <c r="D69" s="491">
        <f>D29</f>
        <v>-9.9999999999999978E-2</v>
      </c>
      <c r="E69" s="491">
        <f>E29</f>
        <v>0.14999999999999991</v>
      </c>
    </row>
    <row r="70" spans="1:5" ht="13.5" thickBot="1" x14ac:dyDescent="0.25">
      <c r="A70" s="544"/>
      <c r="B70" s="490">
        <f>B45</f>
        <v>5800</v>
      </c>
      <c r="C70" s="490">
        <f>C45</f>
        <v>6550</v>
      </c>
      <c r="D70" s="489">
        <f>D45</f>
        <v>-2.6845637583892579E-2</v>
      </c>
      <c r="E70" s="489">
        <f>E45</f>
        <v>9.8993288590603967E-2</v>
      </c>
    </row>
    <row r="71" spans="1:5" ht="15" customHeight="1" x14ac:dyDescent="0.2">
      <c r="A71" s="545" t="s">
        <v>276</v>
      </c>
      <c r="B71" s="494">
        <f>B13</f>
        <v>7940</v>
      </c>
      <c r="C71" s="494">
        <f>C13</f>
        <v>8800</v>
      </c>
      <c r="D71" s="493">
        <f>D13</f>
        <v>-1.6109045848822778E-2</v>
      </c>
      <c r="E71" s="493">
        <f>E13</f>
        <v>9.0458488228005063E-2</v>
      </c>
    </row>
    <row r="72" spans="1:5" x14ac:dyDescent="0.2">
      <c r="A72" s="546"/>
      <c r="B72" s="492">
        <f>B30</f>
        <v>2510</v>
      </c>
      <c r="C72" s="492">
        <f>C30</f>
        <v>2890</v>
      </c>
      <c r="D72" s="491">
        <f>D30</f>
        <v>-0.12543554006968638</v>
      </c>
      <c r="E72" s="491">
        <f>E30</f>
        <v>6.9686411149825211E-3</v>
      </c>
    </row>
    <row r="73" spans="1:5" ht="13.5" thickBot="1" x14ac:dyDescent="0.25">
      <c r="A73" s="547"/>
      <c r="B73" s="490">
        <f>B46</f>
        <v>10450</v>
      </c>
      <c r="C73" s="490">
        <f>C46</f>
        <v>11690</v>
      </c>
      <c r="D73" s="489">
        <f>D46</f>
        <v>-4.478976234003651E-2</v>
      </c>
      <c r="E73" s="489">
        <f>E46</f>
        <v>6.855575868372954E-2</v>
      </c>
    </row>
    <row r="74" spans="1:5" ht="15" customHeight="1" x14ac:dyDescent="0.2">
      <c r="A74" s="542" t="s">
        <v>277</v>
      </c>
      <c r="B74" s="494">
        <f>B14</f>
        <v>12690</v>
      </c>
      <c r="C74" s="494">
        <f>C14</f>
        <v>13970</v>
      </c>
      <c r="D74" s="493">
        <f>D14</f>
        <v>-1.0911925175370207E-2</v>
      </c>
      <c r="E74" s="493">
        <f>E14</f>
        <v>8.8854247856586133E-2</v>
      </c>
    </row>
    <row r="75" spans="1:5" x14ac:dyDescent="0.2">
      <c r="A75" s="543"/>
      <c r="B75" s="492">
        <f>B31</f>
        <v>3870</v>
      </c>
      <c r="C75" s="492">
        <f>C31</f>
        <v>4260</v>
      </c>
      <c r="D75" s="491">
        <f>D31</f>
        <v>1.308900523560208E-2</v>
      </c>
      <c r="E75" s="491">
        <f>E31</f>
        <v>0.11518324607329844</v>
      </c>
    </row>
    <row r="76" spans="1:5" ht="13.5" thickBot="1" x14ac:dyDescent="0.25">
      <c r="A76" s="544"/>
      <c r="B76" s="490">
        <f>B47</f>
        <v>16560</v>
      </c>
      <c r="C76" s="490">
        <f>C47</f>
        <v>18230</v>
      </c>
      <c r="D76" s="489">
        <f>D47</f>
        <v>-5.4054054054053502E-3</v>
      </c>
      <c r="E76" s="489">
        <f>E47</f>
        <v>9.4894894894894888E-2</v>
      </c>
    </row>
    <row r="77" spans="1:5" x14ac:dyDescent="0.2">
      <c r="A77" s="542" t="s">
        <v>23</v>
      </c>
      <c r="B77" s="494">
        <f>B15</f>
        <v>102100</v>
      </c>
      <c r="C77" s="494">
        <f>C15</f>
        <v>109300</v>
      </c>
      <c r="D77" s="493">
        <f>D15</f>
        <v>3.5917207792207861E-2</v>
      </c>
      <c r="E77" s="493">
        <f>E15</f>
        <v>0.1089691558441559</v>
      </c>
    </row>
    <row r="78" spans="1:5" x14ac:dyDescent="0.2">
      <c r="A78" s="543" t="s">
        <v>152</v>
      </c>
      <c r="B78" s="492">
        <f>B32</f>
        <v>13700</v>
      </c>
      <c r="C78" s="492">
        <f>C32</f>
        <v>14800</v>
      </c>
      <c r="D78" s="491">
        <f>D32</f>
        <v>-2.0729092208720545E-2</v>
      </c>
      <c r="E78" s="491">
        <f>E32</f>
        <v>5.789849892780552E-2</v>
      </c>
    </row>
    <row r="79" spans="1:5" ht="13.5" thickBot="1" x14ac:dyDescent="0.25">
      <c r="A79" s="544" t="s">
        <v>278</v>
      </c>
      <c r="B79" s="490">
        <f>B48</f>
        <v>115800</v>
      </c>
      <c r="C79" s="490">
        <f>C48</f>
        <v>124100</v>
      </c>
      <c r="D79" s="489">
        <f>D48</f>
        <v>2.8967478229962706E-2</v>
      </c>
      <c r="E79" s="489">
        <f>E48</f>
        <v>0.10271903323262843</v>
      </c>
    </row>
    <row r="80" spans="1:5" x14ac:dyDescent="0.2">
      <c r="A80" s="542" t="s">
        <v>152</v>
      </c>
      <c r="B80" s="494">
        <v>5440</v>
      </c>
      <c r="C80" s="494">
        <v>6130</v>
      </c>
      <c r="D80" s="493">
        <v>-0.04</v>
      </c>
      <c r="E80" s="493">
        <v>8.3038869257950454E-2</v>
      </c>
    </row>
    <row r="81" spans="1:5" x14ac:dyDescent="0.2">
      <c r="A81" s="543"/>
      <c r="B81" s="492">
        <v>1590</v>
      </c>
      <c r="C81" s="492">
        <v>1960</v>
      </c>
      <c r="D81" s="491">
        <v>-0.12154696132596687</v>
      </c>
      <c r="E81" s="491">
        <v>8.287292817679548E-2</v>
      </c>
    </row>
    <row r="82" spans="1:5" ht="13.5" thickBot="1" x14ac:dyDescent="0.25">
      <c r="A82" s="544"/>
      <c r="B82" s="490">
        <v>7030</v>
      </c>
      <c r="C82" s="490">
        <v>8090</v>
      </c>
      <c r="D82" s="489">
        <v>-5.8902275769745605E-2</v>
      </c>
      <c r="E82" s="489">
        <v>8.2998661311914246E-2</v>
      </c>
    </row>
    <row r="83" spans="1:5" x14ac:dyDescent="0.2">
      <c r="A83" s="542" t="s">
        <v>278</v>
      </c>
      <c r="B83" s="494">
        <f>B17</f>
        <v>9090</v>
      </c>
      <c r="C83" s="494">
        <f>C17</f>
        <v>10020</v>
      </c>
      <c r="D83" s="493">
        <f>D17</f>
        <v>0</v>
      </c>
      <c r="E83" s="493">
        <f>E17</f>
        <v>0.10231023102310233</v>
      </c>
    </row>
    <row r="84" spans="1:5" x14ac:dyDescent="0.2">
      <c r="A84" s="543"/>
      <c r="B84" s="492">
        <f>B34</f>
        <v>2770</v>
      </c>
      <c r="C84" s="492">
        <f>C34</f>
        <v>3210</v>
      </c>
      <c r="D84" s="491">
        <f>D34</f>
        <v>-0.11783439490445857</v>
      </c>
      <c r="E84" s="491">
        <f>E34</f>
        <v>2.2292993630573354E-2</v>
      </c>
    </row>
    <row r="85" spans="1:5" ht="13.5" thickBot="1" x14ac:dyDescent="0.25">
      <c r="A85" s="544"/>
      <c r="B85" s="490">
        <f>B50</f>
        <v>11860</v>
      </c>
      <c r="C85" s="490">
        <f>C50</f>
        <v>13230</v>
      </c>
      <c r="D85" s="489">
        <f>D50</f>
        <v>-3.0253475061324586E-2</v>
      </c>
      <c r="E85" s="489">
        <f>E50</f>
        <v>8.1766148814390816E-2</v>
      </c>
    </row>
    <row r="86" spans="1:5" x14ac:dyDescent="0.2">
      <c r="A86" s="542" t="s">
        <v>279</v>
      </c>
      <c r="B86" s="494">
        <f>B18</f>
        <v>11600</v>
      </c>
      <c r="C86" s="494">
        <f>C18</f>
        <v>12670</v>
      </c>
      <c r="D86" s="493">
        <f>D18</f>
        <v>0</v>
      </c>
      <c r="E86" s="493">
        <f>E18</f>
        <v>9.2241379310344929E-2</v>
      </c>
    </row>
    <row r="87" spans="1:5" x14ac:dyDescent="0.2">
      <c r="A87" s="543"/>
      <c r="B87" s="492">
        <f>B35</f>
        <v>2820</v>
      </c>
      <c r="C87" s="492">
        <f>C35</f>
        <v>3220</v>
      </c>
      <c r="D87" s="491">
        <f>D35</f>
        <v>-9.9041533546325833E-2</v>
      </c>
      <c r="E87" s="491">
        <f>E35</f>
        <v>2.8753993610223683E-2</v>
      </c>
    </row>
    <row r="88" spans="1:5" ht="13.5" thickBot="1" x14ac:dyDescent="0.25">
      <c r="A88" s="544"/>
      <c r="B88" s="490">
        <f>B51</f>
        <v>14420</v>
      </c>
      <c r="C88" s="490">
        <f>C51</f>
        <v>15890</v>
      </c>
      <c r="D88" s="489">
        <f>D51</f>
        <v>-2.104548540393758E-2</v>
      </c>
      <c r="E88" s="489">
        <f>E51</f>
        <v>7.8750848608282409E-2</v>
      </c>
    </row>
    <row r="89" spans="1:5" x14ac:dyDescent="0.2">
      <c r="A89" s="542" t="s">
        <v>153</v>
      </c>
      <c r="B89" s="494">
        <f>B19</f>
        <v>9600</v>
      </c>
      <c r="C89" s="494">
        <f>C19</f>
        <v>10640</v>
      </c>
      <c r="D89" s="493">
        <f>D19</f>
        <v>-2.5380710659898442E-2</v>
      </c>
      <c r="E89" s="493">
        <f>E19</f>
        <v>8.020304568527914E-2</v>
      </c>
    </row>
    <row r="90" spans="1:5" x14ac:dyDescent="0.2">
      <c r="A90" s="543"/>
      <c r="B90" s="492">
        <f>B36</f>
        <v>2340</v>
      </c>
      <c r="C90" s="492">
        <f>C36</f>
        <v>2600</v>
      </c>
      <c r="D90" s="491">
        <f>D36</f>
        <v>-9.9999999999999978E-2</v>
      </c>
      <c r="E90" s="491">
        <f>E36</f>
        <v>0</v>
      </c>
    </row>
    <row r="91" spans="1:5" ht="13.5" thickBot="1" x14ac:dyDescent="0.25">
      <c r="A91" s="544"/>
      <c r="B91" s="490">
        <f>B52</f>
        <v>11940</v>
      </c>
      <c r="C91" s="490">
        <f>C52</f>
        <v>13240</v>
      </c>
      <c r="D91" s="489">
        <f>D52</f>
        <v>-4.096385542168679E-2</v>
      </c>
      <c r="E91" s="489">
        <f>E52</f>
        <v>6.3453815261044211E-2</v>
      </c>
    </row>
    <row r="92" spans="1:5" x14ac:dyDescent="0.2">
      <c r="A92" s="542" t="s">
        <v>154</v>
      </c>
      <c r="B92" s="494">
        <f>B20</f>
        <v>11900</v>
      </c>
      <c r="C92" s="494">
        <f>C20</f>
        <v>13020</v>
      </c>
      <c r="D92" s="493">
        <f>D20</f>
        <v>-3.3500837520937798E-3</v>
      </c>
      <c r="E92" s="493">
        <f>E20</f>
        <v>9.0452261306532611E-2</v>
      </c>
    </row>
    <row r="93" spans="1:5" x14ac:dyDescent="0.2">
      <c r="A93" s="543"/>
      <c r="B93" s="492">
        <f>B37</f>
        <v>3200</v>
      </c>
      <c r="C93" s="492">
        <f>C37</f>
        <v>3600</v>
      </c>
      <c r="D93" s="491">
        <f>D37</f>
        <v>3.1347962382444194E-3</v>
      </c>
      <c r="E93" s="491">
        <f>E37</f>
        <v>0.12852664576802497</v>
      </c>
    </row>
    <row r="94" spans="1:5" ht="13.5" thickBot="1" x14ac:dyDescent="0.25">
      <c r="A94" s="544"/>
      <c r="B94" s="490">
        <f>B53</f>
        <v>15100</v>
      </c>
      <c r="C94" s="490">
        <f>C53</f>
        <v>16620</v>
      </c>
      <c r="D94" s="489">
        <f>D53</f>
        <v>-1.98281559814939E-3</v>
      </c>
      <c r="E94" s="489">
        <f>E53</f>
        <v>9.8479841374752075E-2</v>
      </c>
    </row>
  </sheetData>
  <mergeCells count="20">
    <mergeCell ref="B7:C7"/>
    <mergeCell ref="D7:E7"/>
    <mergeCell ref="B24:C24"/>
    <mergeCell ref="D24:E24"/>
    <mergeCell ref="B40:C40"/>
    <mergeCell ref="D40:E40"/>
    <mergeCell ref="B57:C57"/>
    <mergeCell ref="D57:E57"/>
    <mergeCell ref="A59:A61"/>
    <mergeCell ref="A62:A64"/>
    <mergeCell ref="A65:A67"/>
    <mergeCell ref="A68:A70"/>
    <mergeCell ref="A89:A91"/>
    <mergeCell ref="A92:A94"/>
    <mergeCell ref="A71:A73"/>
    <mergeCell ref="A74:A76"/>
    <mergeCell ref="A77:A79"/>
    <mergeCell ref="A80:A82"/>
    <mergeCell ref="A83:A85"/>
    <mergeCell ref="A86:A8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Z41"/>
  <sheetViews>
    <sheetView showGridLines="0" workbookViewId="0">
      <selection activeCell="B26" sqref="B26"/>
    </sheetView>
  </sheetViews>
  <sheetFormatPr baseColWidth="10" defaultColWidth="10.85546875" defaultRowHeight="12.75" x14ac:dyDescent="0.2"/>
  <cols>
    <col min="1" max="1" width="33" style="22" customWidth="1"/>
    <col min="2" max="2" width="16.85546875" style="22" bestFit="1" customWidth="1"/>
    <col min="3" max="3" width="15" style="22" bestFit="1" customWidth="1"/>
    <col min="4" max="4" width="16.140625" style="22" bestFit="1" customWidth="1"/>
    <col min="5" max="5" width="18.140625" style="22" customWidth="1"/>
    <col min="6" max="6" width="17.140625" style="22" customWidth="1"/>
    <col min="7" max="7" width="15.28515625" style="22" customWidth="1"/>
    <col min="8" max="8" width="10.7109375" style="350" customWidth="1"/>
    <col min="9" max="9" width="10.7109375" style="367" customWidth="1"/>
    <col min="10" max="10" width="4.7109375" style="22" customWidth="1"/>
    <col min="11" max="11" width="15" style="22" customWidth="1"/>
    <col min="12" max="16384" width="10.85546875" style="22"/>
  </cols>
  <sheetData>
    <row r="1" spans="1:18" ht="18" x14ac:dyDescent="0.2">
      <c r="A1" s="76" t="str">
        <f>"LES RECRUTEMENTS PRÉVUS ET PERSPECTIVES POUR " &amp;anneen2&amp; " PAR RÉGION"</f>
        <v>LES RECRUTEMENTS PRÉVUS ET PERSPECTIVES POUR 2017 PAR RÉGION</v>
      </c>
      <c r="B1" s="75"/>
      <c r="C1" s="75"/>
      <c r="D1" s="75"/>
      <c r="E1" s="63"/>
      <c r="F1" s="75"/>
      <c r="G1" s="75"/>
      <c r="H1" s="347"/>
      <c r="I1" s="363"/>
      <c r="J1" s="48"/>
      <c r="K1" s="41"/>
      <c r="L1" s="41"/>
    </row>
    <row r="2" spans="1:18" x14ac:dyDescent="0.2">
      <c r="A2" s="77" t="s">
        <v>50</v>
      </c>
      <c r="B2" s="75"/>
      <c r="C2" s="75"/>
      <c r="D2" s="75"/>
      <c r="E2" s="63"/>
      <c r="F2" s="75"/>
      <c r="G2" s="75"/>
      <c r="H2" s="347"/>
      <c r="I2" s="363"/>
      <c r="J2" s="48"/>
      <c r="K2" s="41"/>
      <c r="L2" s="41"/>
    </row>
    <row r="3" spans="1:18" x14ac:dyDescent="0.2">
      <c r="A3" s="60"/>
      <c r="B3" s="60"/>
      <c r="C3" s="60"/>
      <c r="D3" s="60"/>
      <c r="E3" s="60"/>
      <c r="F3" s="60"/>
      <c r="G3" s="60"/>
      <c r="H3" s="348"/>
      <c r="I3" s="364"/>
      <c r="J3" s="41"/>
      <c r="K3" s="41"/>
      <c r="L3" s="41"/>
    </row>
    <row r="4" spans="1:18" x14ac:dyDescent="0.2">
      <c r="A4" s="61"/>
      <c r="B4" s="60"/>
      <c r="C4" s="60"/>
      <c r="D4" s="60"/>
      <c r="E4" s="60"/>
      <c r="F4" s="60"/>
      <c r="G4" s="60"/>
      <c r="H4" s="348"/>
      <c r="I4" s="364"/>
      <c r="J4" s="41"/>
      <c r="K4" s="41"/>
      <c r="L4" s="41"/>
    </row>
    <row r="5" spans="1:18" x14ac:dyDescent="0.2">
      <c r="A5" s="61" t="str">
        <f>"Tableau 7 : Répartition des prévisions de recrutements de cadres par niveau d’expérience pour " &amp;anneen2&amp; " selon les régions "</f>
        <v xml:space="preserve">Tableau 7 : Répartition des prévisions de recrutements de cadres par niveau d’expérience pour 2017 selon les régions </v>
      </c>
      <c r="B5" s="60"/>
      <c r="C5" s="60"/>
      <c r="D5" s="60"/>
      <c r="E5" s="60"/>
      <c r="F5" s="60"/>
      <c r="G5" s="60"/>
      <c r="H5" s="348"/>
      <c r="I5" s="364"/>
      <c r="J5" s="41"/>
      <c r="K5" s="41"/>
      <c r="L5" s="41"/>
    </row>
    <row r="6" spans="1:18" ht="13.5" thickBot="1" x14ac:dyDescent="0.25">
      <c r="A6" s="61"/>
      <c r="B6" s="60"/>
      <c r="C6" s="60"/>
      <c r="D6" s="60"/>
      <c r="E6" s="60"/>
      <c r="F6" s="60"/>
      <c r="G6" s="60"/>
      <c r="H6" s="348"/>
      <c r="I6" s="364"/>
      <c r="J6" s="41"/>
      <c r="K6" s="41"/>
      <c r="L6" s="41"/>
    </row>
    <row r="7" spans="1:18" ht="39" thickBot="1" x14ac:dyDescent="0.25">
      <c r="A7" s="343" t="s">
        <v>57</v>
      </c>
      <c r="B7" s="368" t="s">
        <v>15</v>
      </c>
      <c r="C7" s="378" t="s">
        <v>16</v>
      </c>
      <c r="D7" s="379" t="s">
        <v>17</v>
      </c>
      <c r="E7" s="379" t="s">
        <v>18</v>
      </c>
      <c r="F7" s="379" t="s">
        <v>19</v>
      </c>
      <c r="G7" s="379" t="s">
        <v>20</v>
      </c>
      <c r="H7" s="368" t="s">
        <v>1</v>
      </c>
      <c r="I7" s="365"/>
      <c r="J7" s="540" t="s">
        <v>270</v>
      </c>
      <c r="K7" s="541"/>
    </row>
    <row r="8" spans="1:18" ht="13.5" customHeight="1" x14ac:dyDescent="0.2">
      <c r="A8" s="381" t="s">
        <v>148</v>
      </c>
      <c r="B8" s="346">
        <v>0.21000000000000002</v>
      </c>
      <c r="C8" s="346">
        <v>0.3</v>
      </c>
      <c r="D8" s="346">
        <v>0.26</v>
      </c>
      <c r="E8" s="346">
        <v>0.13</v>
      </c>
      <c r="F8" s="346">
        <v>6.0000000000000005E-2</v>
      </c>
      <c r="G8" s="346">
        <v>0.04</v>
      </c>
      <c r="H8" s="397">
        <v>1</v>
      </c>
      <c r="I8" s="366"/>
      <c r="J8" s="331"/>
      <c r="K8" s="41"/>
      <c r="L8" s="332"/>
      <c r="M8" s="332"/>
      <c r="N8" s="332"/>
      <c r="O8" s="332"/>
      <c r="P8" s="332"/>
      <c r="Q8" s="332"/>
      <c r="R8" s="332"/>
    </row>
    <row r="9" spans="1:18" x14ac:dyDescent="0.2">
      <c r="A9" s="71" t="s">
        <v>149</v>
      </c>
      <c r="B9" s="346">
        <v>0.2</v>
      </c>
      <c r="C9" s="346">
        <v>0.30000000000000004</v>
      </c>
      <c r="D9" s="346">
        <v>0.25</v>
      </c>
      <c r="E9" s="346">
        <v>0.11</v>
      </c>
      <c r="F9" s="346">
        <v>0.08</v>
      </c>
      <c r="G9" s="346">
        <v>6.0000000000000005E-2</v>
      </c>
      <c r="H9" s="397">
        <v>1</v>
      </c>
      <c r="I9" s="366"/>
      <c r="J9" s="331"/>
      <c r="K9" s="41"/>
      <c r="L9" s="332"/>
      <c r="M9" s="332"/>
      <c r="N9" s="332"/>
      <c r="O9" s="332"/>
      <c r="P9" s="332"/>
      <c r="Q9" s="332"/>
      <c r="R9" s="332"/>
    </row>
    <row r="10" spans="1:18" x14ac:dyDescent="0.2">
      <c r="A10" s="71" t="s">
        <v>150</v>
      </c>
      <c r="B10" s="346">
        <v>0.19</v>
      </c>
      <c r="C10" s="346">
        <v>0.3</v>
      </c>
      <c r="D10" s="346">
        <v>0.28999999999999998</v>
      </c>
      <c r="E10" s="346">
        <v>0.12</v>
      </c>
      <c r="F10" s="346">
        <v>0.05</v>
      </c>
      <c r="G10" s="346">
        <v>0.05</v>
      </c>
      <c r="H10" s="397">
        <v>1</v>
      </c>
      <c r="I10" s="366"/>
      <c r="J10" s="331"/>
      <c r="K10" s="41"/>
      <c r="L10" s="332"/>
      <c r="M10" s="332"/>
      <c r="N10" s="332"/>
      <c r="O10" s="332"/>
      <c r="P10" s="332"/>
      <c r="Q10" s="332"/>
      <c r="R10" s="332"/>
    </row>
    <row r="11" spans="1:18" x14ac:dyDescent="0.2">
      <c r="A11" s="71" t="s">
        <v>151</v>
      </c>
      <c r="B11" s="346">
        <v>0.23</v>
      </c>
      <c r="C11" s="346">
        <v>0.24</v>
      </c>
      <c r="D11" s="346">
        <v>0.26</v>
      </c>
      <c r="E11" s="346">
        <v>0.16</v>
      </c>
      <c r="F11" s="346">
        <v>7.0000000000000007E-2</v>
      </c>
      <c r="G11" s="346">
        <v>0.04</v>
      </c>
      <c r="H11" s="397">
        <v>1</v>
      </c>
      <c r="I11" s="366"/>
      <c r="J11" s="331"/>
      <c r="K11" s="41"/>
      <c r="L11" s="332"/>
      <c r="M11" s="332"/>
      <c r="N11" s="332"/>
      <c r="O11" s="332"/>
      <c r="P11" s="332"/>
      <c r="Q11" s="332"/>
      <c r="R11" s="332"/>
    </row>
    <row r="12" spans="1:18" x14ac:dyDescent="0.2">
      <c r="A12" s="68" t="s">
        <v>276</v>
      </c>
      <c r="B12" s="346">
        <v>0.21</v>
      </c>
      <c r="C12" s="346">
        <v>0.28000000000000008</v>
      </c>
      <c r="D12" s="346">
        <v>0.25</v>
      </c>
      <c r="E12" s="346">
        <v>0.13</v>
      </c>
      <c r="F12" s="346">
        <v>0.06</v>
      </c>
      <c r="G12" s="346">
        <v>7.0000000000000007E-2</v>
      </c>
      <c r="H12" s="397">
        <v>1.0000000000000002</v>
      </c>
      <c r="I12" s="366"/>
      <c r="J12" s="331"/>
      <c r="K12" s="41"/>
      <c r="L12" s="332"/>
      <c r="M12" s="332"/>
      <c r="N12" s="332"/>
      <c r="O12" s="332"/>
      <c r="P12" s="332"/>
      <c r="Q12" s="332"/>
      <c r="R12" s="332"/>
    </row>
    <row r="13" spans="1:18" x14ac:dyDescent="0.2">
      <c r="A13" s="71" t="s">
        <v>277</v>
      </c>
      <c r="B13" s="346">
        <v>0.18</v>
      </c>
      <c r="C13" s="346">
        <v>0.27</v>
      </c>
      <c r="D13" s="346">
        <v>0.27</v>
      </c>
      <c r="E13" s="346">
        <v>0.15</v>
      </c>
      <c r="F13" s="346">
        <v>7.0000000000000007E-2</v>
      </c>
      <c r="G13" s="346">
        <v>0.06</v>
      </c>
      <c r="H13" s="397">
        <v>1</v>
      </c>
      <c r="I13" s="366"/>
      <c r="J13" s="331"/>
      <c r="K13" s="41"/>
      <c r="L13" s="332"/>
      <c r="M13" s="332"/>
      <c r="N13" s="332"/>
      <c r="O13" s="332"/>
      <c r="P13" s="332"/>
      <c r="Q13" s="332"/>
      <c r="R13" s="332"/>
    </row>
    <row r="14" spans="1:18" x14ac:dyDescent="0.2">
      <c r="A14" s="71" t="s">
        <v>23</v>
      </c>
      <c r="B14" s="346">
        <v>0.21</v>
      </c>
      <c r="C14" s="346">
        <v>0.32</v>
      </c>
      <c r="D14" s="346">
        <v>0.26</v>
      </c>
      <c r="E14" s="346">
        <v>0.12</v>
      </c>
      <c r="F14" s="346">
        <v>0.05</v>
      </c>
      <c r="G14" s="346">
        <v>0.04</v>
      </c>
      <c r="H14" s="397">
        <v>1</v>
      </c>
      <c r="I14" s="366"/>
      <c r="J14" s="331"/>
      <c r="K14" s="41"/>
      <c r="L14" s="332"/>
      <c r="M14" s="332"/>
      <c r="N14" s="332"/>
      <c r="O14" s="332"/>
      <c r="P14" s="332"/>
      <c r="Q14" s="332"/>
      <c r="R14" s="332"/>
    </row>
    <row r="15" spans="1:18" x14ac:dyDescent="0.2">
      <c r="A15" s="71" t="s">
        <v>152</v>
      </c>
      <c r="B15" s="346">
        <v>0.15000000000000002</v>
      </c>
      <c r="C15" s="346">
        <v>0.25</v>
      </c>
      <c r="D15" s="346">
        <v>0.30000000000000004</v>
      </c>
      <c r="E15" s="346">
        <v>0.14000000000000001</v>
      </c>
      <c r="F15" s="346">
        <v>0.08</v>
      </c>
      <c r="G15" s="346">
        <v>0.08</v>
      </c>
      <c r="H15" s="397">
        <v>1</v>
      </c>
      <c r="I15" s="366"/>
      <c r="J15" s="331"/>
      <c r="K15" s="41"/>
      <c r="L15" s="332"/>
      <c r="M15" s="332"/>
      <c r="N15" s="332"/>
      <c r="O15" s="332"/>
      <c r="P15" s="332"/>
      <c r="Q15" s="332"/>
      <c r="R15" s="332"/>
    </row>
    <row r="16" spans="1:18" x14ac:dyDescent="0.2">
      <c r="A16" s="71" t="s">
        <v>278</v>
      </c>
      <c r="B16" s="346">
        <v>0.17</v>
      </c>
      <c r="C16" s="346">
        <v>0.27</v>
      </c>
      <c r="D16" s="346">
        <v>0.28000000000000008</v>
      </c>
      <c r="E16" s="346">
        <v>0.15</v>
      </c>
      <c r="F16" s="346">
        <v>7.0000000000000007E-2</v>
      </c>
      <c r="G16" s="346">
        <v>0.06</v>
      </c>
      <c r="H16" s="397">
        <v>1.0000000000000002</v>
      </c>
      <c r="I16" s="366"/>
      <c r="J16" s="331"/>
      <c r="K16" s="41"/>
      <c r="L16" s="332"/>
      <c r="M16" s="332"/>
      <c r="N16" s="332"/>
      <c r="O16" s="332"/>
      <c r="P16" s="332"/>
      <c r="Q16" s="332"/>
      <c r="R16" s="332"/>
    </row>
    <row r="17" spans="1:26" x14ac:dyDescent="0.2">
      <c r="A17" s="71" t="s">
        <v>279</v>
      </c>
      <c r="B17" s="346">
        <v>0.19</v>
      </c>
      <c r="C17" s="346">
        <v>0.31</v>
      </c>
      <c r="D17" s="346">
        <v>0.26</v>
      </c>
      <c r="E17" s="346">
        <v>0.12</v>
      </c>
      <c r="F17" s="346">
        <v>7.0000000000000007E-2</v>
      </c>
      <c r="G17" s="346">
        <v>0.05</v>
      </c>
      <c r="H17" s="397">
        <v>1</v>
      </c>
      <c r="I17" s="366"/>
      <c r="J17" s="331"/>
      <c r="K17" s="41"/>
      <c r="L17" s="332"/>
      <c r="M17" s="332"/>
      <c r="N17" s="332"/>
      <c r="O17" s="332"/>
      <c r="P17" s="332"/>
      <c r="Q17" s="332"/>
      <c r="R17" s="332"/>
    </row>
    <row r="18" spans="1:26" s="26" customFormat="1" x14ac:dyDescent="0.2">
      <c r="A18" s="71" t="s">
        <v>153</v>
      </c>
      <c r="B18" s="346">
        <v>0.18</v>
      </c>
      <c r="C18" s="346">
        <v>0.3</v>
      </c>
      <c r="D18" s="346">
        <v>0.28000000000000003</v>
      </c>
      <c r="E18" s="346">
        <v>0.13</v>
      </c>
      <c r="F18" s="346">
        <v>0.06</v>
      </c>
      <c r="G18" s="346">
        <v>0.05</v>
      </c>
      <c r="H18" s="397">
        <v>1</v>
      </c>
      <c r="I18" s="366"/>
      <c r="J18" s="331"/>
      <c r="K18" s="44"/>
      <c r="L18" s="332"/>
      <c r="M18" s="332"/>
      <c r="N18" s="332"/>
      <c r="O18" s="332"/>
      <c r="P18" s="332"/>
      <c r="Q18" s="332"/>
      <c r="R18" s="332"/>
      <c r="T18" s="22"/>
      <c r="U18" s="22"/>
      <c r="V18" s="22"/>
      <c r="W18" s="22"/>
      <c r="X18" s="22"/>
      <c r="Y18" s="22"/>
      <c r="Z18" s="22"/>
    </row>
    <row r="19" spans="1:26" ht="13.5" thickBot="1" x14ac:dyDescent="0.25">
      <c r="A19" s="399" t="s">
        <v>154</v>
      </c>
      <c r="B19" s="382">
        <v>0.22</v>
      </c>
      <c r="C19" s="382">
        <v>0.28000000000000008</v>
      </c>
      <c r="D19" s="382">
        <v>0.26</v>
      </c>
      <c r="E19" s="382">
        <v>0.12</v>
      </c>
      <c r="F19" s="382">
        <v>0.06</v>
      </c>
      <c r="G19" s="382">
        <v>0.06</v>
      </c>
      <c r="H19" s="398">
        <v>1.0000000000000002</v>
      </c>
      <c r="I19" s="366"/>
      <c r="J19" s="331"/>
      <c r="K19" s="41"/>
      <c r="L19" s="332"/>
      <c r="M19" s="332"/>
      <c r="N19" s="332"/>
      <c r="O19" s="332"/>
      <c r="P19" s="332"/>
      <c r="Q19" s="332"/>
      <c r="R19" s="332"/>
    </row>
    <row r="20" spans="1:26" ht="13.5" thickBot="1" x14ac:dyDescent="0.25">
      <c r="A20" s="353" t="s">
        <v>41</v>
      </c>
      <c r="B20" s="354">
        <v>0.2</v>
      </c>
      <c r="C20" s="354">
        <v>0.3</v>
      </c>
      <c r="D20" s="354">
        <v>0.27</v>
      </c>
      <c r="E20" s="354">
        <v>0.12</v>
      </c>
      <c r="F20" s="354">
        <v>0.06</v>
      </c>
      <c r="G20" s="354">
        <v>0.05</v>
      </c>
      <c r="H20" s="400">
        <v>1</v>
      </c>
      <c r="I20" s="366"/>
      <c r="J20" s="331"/>
      <c r="K20" s="366"/>
      <c r="L20" s="332"/>
      <c r="M20" s="332"/>
      <c r="N20" s="332"/>
      <c r="O20" s="332"/>
      <c r="P20" s="332"/>
      <c r="Q20" s="332"/>
      <c r="R20" s="332"/>
      <c r="S20" s="332"/>
    </row>
    <row r="21" spans="1:26" x14ac:dyDescent="0.2">
      <c r="B21" s="80"/>
      <c r="C21" s="80"/>
      <c r="D21" s="80"/>
      <c r="E21" s="80"/>
      <c r="F21" s="80"/>
      <c r="G21" s="80"/>
      <c r="H21" s="80"/>
      <c r="I21" s="351"/>
      <c r="J21" s="49"/>
      <c r="K21" s="41"/>
      <c r="L21" s="41"/>
    </row>
    <row r="22" spans="1:26" x14ac:dyDescent="0.2">
      <c r="A22" s="81" t="str">
        <f>"Source : Apec," &amp;anneen2</f>
        <v>Source : Apec,2017</v>
      </c>
      <c r="B22" s="185"/>
    </row>
    <row r="23" spans="1:26" x14ac:dyDescent="0.2">
      <c r="A23" s="82" t="str">
        <f>"Sur 100 recrutements prévus pour " &amp;anneen2&amp; " en Auvergne-Rhône-Alpes , " &amp;B8*100&amp; " devraient concerner des cadres de 1 à 5 ans d'expérience."</f>
        <v>Sur 100 recrutements prévus pour 2017 en Auvergne-Rhône-Alpes , 21 devraient concerner des cadres de 1 à 5 ans d'expérience.</v>
      </c>
    </row>
    <row r="24" spans="1:26" x14ac:dyDescent="0.2">
      <c r="B24" s="64"/>
      <c r="C24" s="64"/>
      <c r="D24" s="64"/>
      <c r="E24" s="64"/>
      <c r="F24" s="64"/>
      <c r="G24" s="64"/>
      <c r="H24" s="349"/>
      <c r="I24" s="73"/>
      <c r="J24" s="41"/>
      <c r="K24" s="41"/>
      <c r="L24" s="41"/>
    </row>
    <row r="27" spans="1:26" x14ac:dyDescent="0.2">
      <c r="B27" s="184"/>
    </row>
    <row r="28" spans="1:26" x14ac:dyDescent="0.2">
      <c r="B28" s="184"/>
    </row>
    <row r="29" spans="1:26" x14ac:dyDescent="0.2">
      <c r="B29" s="184"/>
    </row>
    <row r="30" spans="1:26" x14ac:dyDescent="0.2">
      <c r="B30" s="184"/>
    </row>
    <row r="31" spans="1:26" x14ac:dyDescent="0.2">
      <c r="B31" s="184"/>
    </row>
    <row r="32" spans="1:26" x14ac:dyDescent="0.2">
      <c r="A32" s="73"/>
      <c r="B32" s="184"/>
    </row>
    <row r="35" spans="1:1" x14ac:dyDescent="0.2">
      <c r="A35" s="64"/>
    </row>
    <row r="37" spans="1:1" x14ac:dyDescent="0.2">
      <c r="A37" s="27"/>
    </row>
    <row r="41" spans="1:1" ht="15.75" x14ac:dyDescent="0.2">
      <c r="A41" s="24"/>
    </row>
  </sheetData>
  <sheetProtection sort="0" autoFilter="0" pivotTables="0"/>
  <sortState ref="A8:H19">
    <sortCondition ref="A8:A19"/>
  </sortState>
  <mergeCells count="1">
    <mergeCell ref="J7:K7"/>
  </mergeCells>
  <hyperlinks>
    <hyperlink ref="J7:K7" location="Sommaire!B1" display="REVENIR AU SOMMAIRE"/>
  </hyperlinks>
  <pageMargins left="0.25" right="0.25" top="0.75" bottom="0.75" header="0.3" footer="0.3"/>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AI129"/>
  <sheetViews>
    <sheetView showGridLines="0" workbookViewId="0">
      <selection activeCell="E34" sqref="E34"/>
    </sheetView>
  </sheetViews>
  <sheetFormatPr baseColWidth="10" defaultColWidth="10.85546875" defaultRowHeight="12.75" x14ac:dyDescent="0.2"/>
  <cols>
    <col min="1" max="1" width="29.7109375" style="22" customWidth="1"/>
    <col min="2" max="2" width="9.140625" style="22" bestFit="1" customWidth="1"/>
    <col min="3" max="3" width="10.28515625" style="22" customWidth="1"/>
    <col min="4" max="4" width="14.5703125" style="22" customWidth="1"/>
    <col min="5" max="5" width="12.42578125" style="22" bestFit="1" customWidth="1"/>
    <col min="6" max="6" width="13.140625" style="22" customWidth="1"/>
    <col min="7" max="7" width="12.7109375" style="22" customWidth="1"/>
    <col min="8" max="8" width="11.85546875" style="22" bestFit="1" customWidth="1"/>
    <col min="9" max="9" width="12" style="22" bestFit="1" customWidth="1"/>
    <col min="10" max="10" width="12.42578125" style="22" bestFit="1" customWidth="1"/>
    <col min="11" max="11" width="12.42578125" style="22" customWidth="1"/>
    <col min="12" max="16384" width="10.85546875" style="22"/>
  </cols>
  <sheetData>
    <row r="1" spans="1:35" ht="18" x14ac:dyDescent="0.2">
      <c r="A1" s="76" t="str">
        <f>"LES RECRUTEMENTS PRÉVUS ET PERSPECTIVES POUR " &amp;anneen2&amp; " PAR RÉGION"</f>
        <v>LES RECRUTEMENTS PRÉVUS ET PERSPECTIVES POUR 2017 PAR RÉGION</v>
      </c>
      <c r="B1" s="60"/>
      <c r="C1" s="60"/>
      <c r="D1" s="60"/>
      <c r="E1" s="63"/>
      <c r="F1" s="60"/>
      <c r="G1" s="60"/>
      <c r="H1" s="60"/>
      <c r="I1" s="60"/>
      <c r="J1" s="60"/>
      <c r="K1" s="60"/>
      <c r="L1" s="60"/>
    </row>
    <row r="2" spans="1:35" x14ac:dyDescent="0.2">
      <c r="A2" s="77" t="s">
        <v>50</v>
      </c>
      <c r="B2" s="60"/>
      <c r="C2" s="60"/>
      <c r="D2" s="60"/>
      <c r="E2" s="60"/>
      <c r="F2" s="60"/>
      <c r="G2" s="60"/>
      <c r="H2" s="60"/>
      <c r="I2" s="60"/>
      <c r="J2" s="60"/>
      <c r="K2" s="60"/>
      <c r="L2" s="60"/>
    </row>
    <row r="3" spans="1:35" x14ac:dyDescent="0.2">
      <c r="A3" s="83"/>
      <c r="B3" s="60"/>
      <c r="C3" s="60"/>
      <c r="D3" s="60"/>
      <c r="E3" s="60"/>
      <c r="F3" s="60"/>
      <c r="G3" s="60"/>
      <c r="H3" s="60"/>
      <c r="I3" s="60"/>
      <c r="J3" s="60"/>
      <c r="K3" s="60"/>
      <c r="L3" s="60"/>
    </row>
    <row r="4" spans="1:35" ht="15.75" x14ac:dyDescent="0.2">
      <c r="A4" s="84"/>
      <c r="B4" s="60"/>
      <c r="C4" s="60"/>
      <c r="D4" s="60"/>
      <c r="E4" s="60"/>
      <c r="F4" s="60"/>
      <c r="G4" s="60"/>
      <c r="H4" s="60"/>
      <c r="I4" s="60"/>
      <c r="J4" s="60"/>
      <c r="K4" s="60"/>
      <c r="L4" s="60"/>
    </row>
    <row r="5" spans="1:35" x14ac:dyDescent="0.2">
      <c r="A5" s="85" t="str">
        <f>"Tableau 8 : Répartition des prévisions de recrutements de cadres par fonction pour "  &amp;anneen2&amp;  " selon les régions"</f>
        <v>Tableau 8 : Répartition des prévisions de recrutements de cadres par fonction pour 2017 selon les régions</v>
      </c>
      <c r="B5" s="60"/>
      <c r="C5" s="60"/>
      <c r="D5" s="60"/>
      <c r="E5" s="60"/>
      <c r="F5" s="60"/>
      <c r="G5" s="60"/>
      <c r="H5" s="60"/>
      <c r="I5" s="60"/>
      <c r="J5" s="60"/>
      <c r="K5" s="60"/>
      <c r="L5" s="60"/>
    </row>
    <row r="6" spans="1:35" ht="13.5" thickBot="1" x14ac:dyDescent="0.25">
      <c r="A6" s="85"/>
      <c r="B6" s="64"/>
      <c r="C6" s="64"/>
      <c r="D6" s="64"/>
      <c r="E6" s="64"/>
      <c r="F6" s="64"/>
      <c r="G6" s="64"/>
      <c r="H6" s="64"/>
      <c r="I6" s="64"/>
      <c r="J6" s="64"/>
      <c r="K6" s="64"/>
      <c r="L6" s="60"/>
    </row>
    <row r="7" spans="1:35" ht="39" thickBot="1" x14ac:dyDescent="0.25">
      <c r="A7" s="345" t="s">
        <v>57</v>
      </c>
      <c r="B7" s="362" t="s">
        <v>2</v>
      </c>
      <c r="C7" s="356" t="s">
        <v>3</v>
      </c>
      <c r="D7" s="356" t="s">
        <v>4</v>
      </c>
      <c r="E7" s="357" t="s">
        <v>27</v>
      </c>
      <c r="F7" s="358" t="s">
        <v>5</v>
      </c>
      <c r="G7" s="358" t="s">
        <v>21</v>
      </c>
      <c r="H7" s="358" t="s">
        <v>6</v>
      </c>
      <c r="I7" s="357" t="s">
        <v>7</v>
      </c>
      <c r="J7" s="357" t="s">
        <v>8</v>
      </c>
      <c r="K7" s="358" t="s">
        <v>9</v>
      </c>
      <c r="M7" s="540" t="s">
        <v>270</v>
      </c>
      <c r="N7" s="541"/>
    </row>
    <row r="8" spans="1:35" ht="13.5" customHeight="1" x14ac:dyDescent="0.2">
      <c r="A8" s="381" t="s">
        <v>148</v>
      </c>
      <c r="B8" s="359">
        <v>0.01</v>
      </c>
      <c r="C8" s="359">
        <v>0.05</v>
      </c>
      <c r="D8" s="359">
        <v>7.0000000000000007E-2</v>
      </c>
      <c r="E8" s="359">
        <v>0.19</v>
      </c>
      <c r="F8" s="359">
        <v>0.08</v>
      </c>
      <c r="G8" s="359">
        <v>0.09</v>
      </c>
      <c r="H8" s="359">
        <v>0.11</v>
      </c>
      <c r="I8" s="359">
        <v>0.21</v>
      </c>
      <c r="J8" s="359">
        <v>0.19</v>
      </c>
      <c r="K8" s="346">
        <v>1</v>
      </c>
      <c r="L8" s="332"/>
      <c r="M8" s="332"/>
      <c r="N8" s="332"/>
      <c r="O8" s="332"/>
      <c r="P8" s="332"/>
      <c r="Q8" s="332"/>
      <c r="R8" s="332"/>
      <c r="S8" s="332"/>
      <c r="T8" s="332"/>
      <c r="U8" s="332"/>
      <c r="V8" s="332"/>
      <c r="W8" s="332"/>
      <c r="X8" s="184"/>
      <c r="Y8" s="184"/>
      <c r="Z8" s="184"/>
      <c r="AA8" s="184"/>
      <c r="AB8" s="184"/>
      <c r="AC8" s="184"/>
      <c r="AD8" s="184"/>
      <c r="AE8" s="184"/>
      <c r="AF8" s="184"/>
      <c r="AG8" s="184"/>
      <c r="AH8" s="184"/>
      <c r="AI8" s="184"/>
    </row>
    <row r="9" spans="1:35" x14ac:dyDescent="0.2">
      <c r="A9" s="71" t="s">
        <v>149</v>
      </c>
      <c r="B9" s="359">
        <v>0.02</v>
      </c>
      <c r="C9" s="359">
        <v>0.08</v>
      </c>
      <c r="D9" s="359">
        <v>0.1</v>
      </c>
      <c r="E9" s="359">
        <v>0.2</v>
      </c>
      <c r="F9" s="359">
        <v>0.12</v>
      </c>
      <c r="G9" s="359">
        <v>0.09</v>
      </c>
      <c r="H9" s="359">
        <v>0.13</v>
      </c>
      <c r="I9" s="359">
        <v>0.21</v>
      </c>
      <c r="J9" s="359">
        <v>0.05</v>
      </c>
      <c r="K9" s="346">
        <v>1</v>
      </c>
      <c r="L9" s="332"/>
      <c r="M9" s="332"/>
      <c r="N9" s="332"/>
      <c r="O9" s="332"/>
      <c r="P9" s="332"/>
      <c r="Q9" s="332"/>
      <c r="R9" s="332"/>
      <c r="S9" s="332"/>
      <c r="T9" s="332"/>
      <c r="U9" s="332"/>
      <c r="V9" s="332"/>
      <c r="W9" s="332"/>
      <c r="X9" s="184"/>
      <c r="Y9" s="184"/>
      <c r="Z9" s="184"/>
      <c r="AA9" s="184"/>
      <c r="AB9" s="184"/>
      <c r="AC9" s="184"/>
      <c r="AD9" s="184"/>
      <c r="AE9" s="184"/>
      <c r="AF9" s="184"/>
      <c r="AG9" s="184"/>
      <c r="AH9" s="184"/>
      <c r="AI9" s="184"/>
    </row>
    <row r="10" spans="1:35" x14ac:dyDescent="0.2">
      <c r="A10" s="71" t="s">
        <v>150</v>
      </c>
      <c r="B10" s="359">
        <v>0.02</v>
      </c>
      <c r="C10" s="359">
        <v>0.06</v>
      </c>
      <c r="D10" s="359">
        <v>0.06</v>
      </c>
      <c r="E10" s="359">
        <v>0.19</v>
      </c>
      <c r="F10" s="359">
        <v>0.08</v>
      </c>
      <c r="G10" s="359">
        <v>7.0000000000000007E-2</v>
      </c>
      <c r="H10" s="359">
        <v>0.09</v>
      </c>
      <c r="I10" s="359">
        <v>0.18</v>
      </c>
      <c r="J10" s="359">
        <v>0.25</v>
      </c>
      <c r="K10" s="346">
        <v>1</v>
      </c>
      <c r="L10" s="332"/>
      <c r="M10" s="332"/>
      <c r="N10" s="332"/>
      <c r="O10" s="332"/>
      <c r="P10" s="332"/>
      <c r="Q10" s="332"/>
      <c r="R10" s="332"/>
      <c r="S10" s="332"/>
      <c r="T10" s="332"/>
      <c r="U10" s="332"/>
      <c r="V10" s="332"/>
      <c r="W10" s="332"/>
      <c r="X10" s="184"/>
      <c r="Y10" s="184"/>
      <c r="Z10" s="184"/>
      <c r="AA10" s="184"/>
      <c r="AB10" s="184"/>
      <c r="AC10" s="184"/>
      <c r="AD10" s="184"/>
      <c r="AE10" s="184"/>
      <c r="AF10" s="184"/>
      <c r="AG10" s="184"/>
      <c r="AH10" s="184"/>
      <c r="AI10" s="184"/>
    </row>
    <row r="11" spans="1:35" x14ac:dyDescent="0.2">
      <c r="A11" s="71" t="s">
        <v>151</v>
      </c>
      <c r="B11" s="359">
        <v>0.02</v>
      </c>
      <c r="C11" s="359">
        <v>7.0000000000000007E-2</v>
      </c>
      <c r="D11" s="359">
        <v>7.0000000000000007E-2</v>
      </c>
      <c r="E11" s="359">
        <v>0.1</v>
      </c>
      <c r="F11" s="359">
        <v>0.11</v>
      </c>
      <c r="G11" s="359">
        <v>0.1</v>
      </c>
      <c r="H11" s="359">
        <v>0.12</v>
      </c>
      <c r="I11" s="359">
        <v>0.22</v>
      </c>
      <c r="J11" s="359">
        <v>0.19</v>
      </c>
      <c r="K11" s="346">
        <v>1</v>
      </c>
      <c r="L11" s="332"/>
      <c r="M11" s="332"/>
      <c r="N11" s="332"/>
      <c r="O11" s="332"/>
      <c r="P11" s="332"/>
      <c r="Q11" s="332"/>
      <c r="R11" s="332"/>
      <c r="S11" s="332"/>
      <c r="T11" s="332"/>
      <c r="U11" s="332"/>
      <c r="V11" s="332"/>
      <c r="W11" s="332"/>
      <c r="X11" s="184"/>
      <c r="Y11" s="184"/>
      <c r="Z11" s="184"/>
      <c r="AA11" s="184"/>
      <c r="AB11" s="184"/>
      <c r="AC11" s="184"/>
      <c r="AD11" s="184"/>
      <c r="AE11" s="184"/>
      <c r="AF11" s="184"/>
      <c r="AG11" s="184"/>
      <c r="AH11" s="184"/>
      <c r="AI11" s="184"/>
    </row>
    <row r="12" spans="1:35" x14ac:dyDescent="0.2">
      <c r="A12" s="68" t="s">
        <v>276</v>
      </c>
      <c r="B12" s="359">
        <v>0.02</v>
      </c>
      <c r="C12" s="359">
        <v>0.08</v>
      </c>
      <c r="D12" s="359">
        <v>0.06</v>
      </c>
      <c r="E12" s="359">
        <v>0.16</v>
      </c>
      <c r="F12" s="359">
        <v>0.12</v>
      </c>
      <c r="G12" s="359">
        <v>0.11</v>
      </c>
      <c r="H12" s="359">
        <v>0.12</v>
      </c>
      <c r="I12" s="359">
        <v>0.2</v>
      </c>
      <c r="J12" s="346">
        <v>0.13</v>
      </c>
      <c r="K12" s="360">
        <v>1</v>
      </c>
      <c r="L12" s="332"/>
      <c r="M12" s="332"/>
      <c r="N12" s="332"/>
      <c r="O12" s="332"/>
      <c r="P12" s="332"/>
      <c r="Q12" s="332"/>
      <c r="R12" s="332"/>
      <c r="S12" s="332"/>
      <c r="T12" s="332"/>
      <c r="U12" s="332"/>
      <c r="V12" s="332"/>
      <c r="W12" s="332"/>
      <c r="X12" s="184"/>
      <c r="Y12" s="184"/>
      <c r="Z12" s="184"/>
      <c r="AA12" s="184"/>
      <c r="AB12" s="184"/>
      <c r="AC12" s="184"/>
      <c r="AD12" s="184"/>
      <c r="AE12" s="184"/>
      <c r="AF12" s="184"/>
      <c r="AG12" s="184"/>
      <c r="AH12" s="184"/>
      <c r="AI12" s="184"/>
    </row>
    <row r="13" spans="1:35" x14ac:dyDescent="0.2">
      <c r="A13" s="71" t="s">
        <v>277</v>
      </c>
      <c r="B13" s="359">
        <v>0.02</v>
      </c>
      <c r="C13" s="359">
        <v>0.1</v>
      </c>
      <c r="D13" s="359">
        <v>0.06</v>
      </c>
      <c r="E13" s="359">
        <v>0.15</v>
      </c>
      <c r="F13" s="359">
        <v>0.1</v>
      </c>
      <c r="G13" s="359">
        <v>0.09</v>
      </c>
      <c r="H13" s="359">
        <v>0.13</v>
      </c>
      <c r="I13" s="359">
        <v>0.2</v>
      </c>
      <c r="J13" s="359">
        <v>0.15</v>
      </c>
      <c r="K13" s="346">
        <v>0.99999999999999989</v>
      </c>
      <c r="L13" s="332"/>
      <c r="M13" s="332"/>
      <c r="N13" s="332"/>
      <c r="O13" s="332"/>
      <c r="P13" s="332"/>
      <c r="Q13" s="332"/>
      <c r="R13" s="332"/>
      <c r="S13" s="332"/>
      <c r="T13" s="332"/>
      <c r="U13" s="332"/>
      <c r="V13" s="332"/>
      <c r="W13" s="332"/>
      <c r="X13" s="184"/>
      <c r="Y13" s="184"/>
      <c r="Z13" s="184"/>
      <c r="AA13" s="184"/>
      <c r="AB13" s="184"/>
      <c r="AC13" s="184"/>
      <c r="AD13" s="184"/>
      <c r="AE13" s="184"/>
      <c r="AF13" s="184"/>
      <c r="AG13" s="184"/>
      <c r="AH13" s="184"/>
      <c r="AI13" s="184"/>
    </row>
    <row r="14" spans="1:35" x14ac:dyDescent="0.2">
      <c r="A14" s="71" t="s">
        <v>23</v>
      </c>
      <c r="B14" s="359">
        <v>0.01</v>
      </c>
      <c r="C14" s="359">
        <v>0.11</v>
      </c>
      <c r="D14" s="359">
        <v>0.09</v>
      </c>
      <c r="E14" s="359">
        <v>0.18</v>
      </c>
      <c r="F14" s="359">
        <v>0.05</v>
      </c>
      <c r="G14" s="359">
        <v>0.04</v>
      </c>
      <c r="H14" s="359">
        <v>0.09</v>
      </c>
      <c r="I14" s="359">
        <v>0.18</v>
      </c>
      <c r="J14" s="359">
        <v>0.25</v>
      </c>
      <c r="K14" s="346">
        <v>1</v>
      </c>
      <c r="L14" s="332"/>
      <c r="M14" s="332"/>
      <c r="N14" s="332"/>
      <c r="O14" s="332"/>
      <c r="P14" s="332"/>
      <c r="Q14" s="332"/>
      <c r="R14" s="332"/>
      <c r="S14" s="332"/>
      <c r="T14" s="332"/>
      <c r="U14" s="332"/>
      <c r="V14" s="332"/>
      <c r="W14" s="332"/>
      <c r="X14" s="184"/>
      <c r="Y14" s="184"/>
      <c r="Z14" s="184"/>
      <c r="AA14" s="184"/>
      <c r="AB14" s="184"/>
      <c r="AC14" s="184"/>
      <c r="AD14" s="184"/>
      <c r="AE14" s="184"/>
      <c r="AF14" s="184"/>
      <c r="AG14" s="184"/>
      <c r="AH14" s="184"/>
      <c r="AI14" s="184"/>
    </row>
    <row r="15" spans="1:35" x14ac:dyDescent="0.2">
      <c r="A15" s="71" t="s">
        <v>152</v>
      </c>
      <c r="B15" s="359">
        <v>0.04</v>
      </c>
      <c r="C15" s="359">
        <v>0.06</v>
      </c>
      <c r="D15" s="359">
        <v>0.09</v>
      </c>
      <c r="E15" s="359">
        <v>0.17</v>
      </c>
      <c r="F15" s="359">
        <v>0.11</v>
      </c>
      <c r="G15" s="359">
        <v>0.12</v>
      </c>
      <c r="H15" s="359">
        <v>0.13</v>
      </c>
      <c r="I15" s="359">
        <v>0.2</v>
      </c>
      <c r="J15" s="359">
        <v>0.08</v>
      </c>
      <c r="K15" s="346">
        <v>0.99999999999999989</v>
      </c>
      <c r="L15" s="332"/>
      <c r="M15" s="332"/>
      <c r="N15" s="332"/>
      <c r="O15" s="332"/>
      <c r="P15" s="332"/>
      <c r="Q15" s="332"/>
      <c r="R15" s="332"/>
      <c r="S15" s="332"/>
      <c r="T15" s="332"/>
      <c r="U15" s="332"/>
      <c r="V15" s="332"/>
      <c r="W15" s="332"/>
      <c r="X15" s="184"/>
      <c r="Y15" s="184"/>
      <c r="Z15" s="184"/>
      <c r="AA15" s="184"/>
      <c r="AB15" s="184"/>
      <c r="AC15" s="184"/>
      <c r="AD15" s="184"/>
      <c r="AE15" s="184"/>
      <c r="AF15" s="184"/>
      <c r="AG15" s="184"/>
      <c r="AH15" s="184"/>
      <c r="AI15" s="184"/>
    </row>
    <row r="16" spans="1:35" x14ac:dyDescent="0.2">
      <c r="A16" s="71" t="s">
        <v>278</v>
      </c>
      <c r="B16" s="359">
        <v>0.02</v>
      </c>
      <c r="C16" s="359">
        <v>0.05</v>
      </c>
      <c r="D16" s="359">
        <v>0.06</v>
      </c>
      <c r="E16" s="359">
        <v>0.15</v>
      </c>
      <c r="F16" s="359">
        <v>0.15</v>
      </c>
      <c r="G16" s="359">
        <v>0.08</v>
      </c>
      <c r="H16" s="359">
        <v>0.14000000000000001</v>
      </c>
      <c r="I16" s="359">
        <v>0.21</v>
      </c>
      <c r="J16" s="359">
        <v>0.14000000000000001</v>
      </c>
      <c r="K16" s="346">
        <v>1</v>
      </c>
      <c r="L16" s="332"/>
      <c r="M16" s="332"/>
      <c r="N16" s="332"/>
      <c r="O16" s="332"/>
      <c r="P16" s="332"/>
      <c r="Q16" s="332"/>
      <c r="R16" s="332"/>
      <c r="S16" s="332"/>
      <c r="T16" s="332"/>
      <c r="U16" s="332"/>
      <c r="V16" s="332"/>
      <c r="W16" s="332"/>
      <c r="X16" s="184"/>
      <c r="Y16" s="184"/>
      <c r="Z16" s="184"/>
      <c r="AA16" s="184"/>
      <c r="AB16" s="184"/>
      <c r="AC16" s="184"/>
      <c r="AD16" s="184"/>
      <c r="AE16" s="184"/>
      <c r="AF16" s="184"/>
      <c r="AG16" s="184"/>
      <c r="AH16" s="184"/>
      <c r="AI16" s="184"/>
    </row>
    <row r="17" spans="1:35" x14ac:dyDescent="0.2">
      <c r="A17" s="71" t="s">
        <v>279</v>
      </c>
      <c r="B17" s="359">
        <v>0.02</v>
      </c>
      <c r="C17" s="359">
        <v>0.05</v>
      </c>
      <c r="D17" s="359">
        <v>0.06</v>
      </c>
      <c r="E17" s="359">
        <v>0.23</v>
      </c>
      <c r="F17" s="359">
        <v>0.08</v>
      </c>
      <c r="G17" s="359">
        <v>0.09</v>
      </c>
      <c r="H17" s="359">
        <v>0.12</v>
      </c>
      <c r="I17" s="359">
        <v>0.17</v>
      </c>
      <c r="J17" s="359">
        <v>0.18</v>
      </c>
      <c r="K17" s="346">
        <v>1</v>
      </c>
      <c r="L17" s="332"/>
      <c r="M17" s="332"/>
      <c r="N17" s="332"/>
      <c r="O17" s="332"/>
      <c r="P17" s="332"/>
      <c r="Q17" s="332"/>
      <c r="R17" s="332"/>
      <c r="S17" s="332"/>
      <c r="T17" s="332"/>
      <c r="U17" s="332"/>
      <c r="V17" s="332"/>
      <c r="W17" s="332"/>
      <c r="X17" s="184"/>
      <c r="Y17" s="184"/>
      <c r="Z17" s="184"/>
      <c r="AA17" s="184"/>
      <c r="AB17" s="184"/>
      <c r="AC17" s="184"/>
      <c r="AD17" s="184"/>
      <c r="AE17" s="184"/>
      <c r="AF17" s="184"/>
      <c r="AG17" s="184"/>
      <c r="AH17" s="184"/>
      <c r="AI17" s="184"/>
    </row>
    <row r="18" spans="1:35" x14ac:dyDescent="0.2">
      <c r="A18" s="71" t="s">
        <v>153</v>
      </c>
      <c r="B18" s="359">
        <v>0.02</v>
      </c>
      <c r="C18" s="359">
        <v>0.09</v>
      </c>
      <c r="D18" s="359">
        <v>0.06</v>
      </c>
      <c r="E18" s="359">
        <v>0.15</v>
      </c>
      <c r="F18" s="359">
        <v>0.08</v>
      </c>
      <c r="G18" s="359">
        <v>0.05</v>
      </c>
      <c r="H18" s="359">
        <v>0.14000000000000001</v>
      </c>
      <c r="I18" s="359">
        <v>0.18</v>
      </c>
      <c r="J18" s="361">
        <v>0.23</v>
      </c>
      <c r="K18" s="346">
        <v>1</v>
      </c>
      <c r="L18" s="332"/>
      <c r="M18" s="332"/>
      <c r="N18" s="332"/>
      <c r="O18" s="332"/>
      <c r="P18" s="332"/>
      <c r="Q18" s="332"/>
      <c r="R18" s="332"/>
      <c r="S18" s="332"/>
      <c r="T18" s="332"/>
      <c r="U18" s="332"/>
      <c r="V18" s="332"/>
      <c r="W18" s="332"/>
      <c r="X18" s="184"/>
      <c r="Y18" s="184"/>
      <c r="Z18" s="184"/>
      <c r="AA18" s="184"/>
      <c r="AB18" s="184"/>
      <c r="AC18" s="184"/>
      <c r="AD18" s="184"/>
      <c r="AE18" s="184"/>
      <c r="AF18" s="184"/>
      <c r="AG18" s="184"/>
      <c r="AH18" s="184"/>
      <c r="AI18" s="184"/>
    </row>
    <row r="19" spans="1:35" ht="13.5" thickBot="1" x14ac:dyDescent="0.25">
      <c r="A19" s="71" t="s">
        <v>154</v>
      </c>
      <c r="B19" s="315">
        <v>0.01</v>
      </c>
      <c r="C19" s="315">
        <v>7.0000000000000007E-2</v>
      </c>
      <c r="D19" s="315">
        <v>7.0000000000000007E-2</v>
      </c>
      <c r="E19" s="315">
        <v>0.15</v>
      </c>
      <c r="F19" s="315">
        <v>0.12</v>
      </c>
      <c r="G19" s="315">
        <v>0.06</v>
      </c>
      <c r="H19" s="315">
        <v>0.1</v>
      </c>
      <c r="I19" s="315">
        <v>0.2</v>
      </c>
      <c r="J19" s="315">
        <v>0.22</v>
      </c>
      <c r="K19" s="352">
        <v>1</v>
      </c>
      <c r="L19" s="332"/>
      <c r="M19" s="332"/>
      <c r="N19" s="332"/>
      <c r="O19" s="332"/>
      <c r="P19" s="332"/>
      <c r="Q19" s="332"/>
      <c r="R19" s="332"/>
      <c r="S19" s="332"/>
      <c r="T19" s="332"/>
      <c r="U19" s="332"/>
      <c r="V19" s="332"/>
      <c r="W19" s="332"/>
      <c r="X19" s="184"/>
      <c r="Y19" s="184"/>
      <c r="Z19" s="184"/>
      <c r="AA19" s="184"/>
      <c r="AB19" s="184"/>
      <c r="AC19" s="184"/>
      <c r="AD19" s="184"/>
      <c r="AE19" s="184"/>
      <c r="AF19" s="184"/>
      <c r="AG19" s="184"/>
      <c r="AH19" s="184"/>
      <c r="AI19" s="184"/>
    </row>
    <row r="20" spans="1:35" ht="13.5" thickBot="1" x14ac:dyDescent="0.25">
      <c r="A20" s="353" t="s">
        <v>41</v>
      </c>
      <c r="B20" s="354">
        <v>0.02</v>
      </c>
      <c r="C20" s="354">
        <v>0.08</v>
      </c>
      <c r="D20" s="354">
        <v>0.08</v>
      </c>
      <c r="E20" s="354">
        <v>0.17</v>
      </c>
      <c r="F20" s="354">
        <v>7.0000000000000007E-2</v>
      </c>
      <c r="G20" s="354">
        <v>0.06</v>
      </c>
      <c r="H20" s="354">
        <v>0.1</v>
      </c>
      <c r="I20" s="354">
        <v>0.19</v>
      </c>
      <c r="J20" s="354">
        <v>0.23</v>
      </c>
      <c r="K20" s="355">
        <v>1</v>
      </c>
      <c r="L20" s="60"/>
      <c r="M20" s="332"/>
      <c r="N20" s="332"/>
      <c r="O20" s="332"/>
      <c r="P20" s="332"/>
      <c r="Q20" s="332"/>
      <c r="R20" s="332"/>
      <c r="S20" s="332"/>
      <c r="T20" s="332"/>
      <c r="U20" s="332"/>
      <c r="V20" s="332"/>
      <c r="W20" s="332"/>
      <c r="X20" s="184"/>
      <c r="Y20" s="184"/>
      <c r="Z20" s="184"/>
      <c r="AA20" s="184"/>
      <c r="AB20" s="184"/>
      <c r="AC20" s="184"/>
      <c r="AD20" s="184"/>
      <c r="AE20" s="184"/>
      <c r="AF20" s="184"/>
      <c r="AG20" s="184"/>
      <c r="AH20" s="184"/>
      <c r="AI20" s="184"/>
    </row>
    <row r="21" spans="1:35" x14ac:dyDescent="0.2">
      <c r="A21" s="81"/>
      <c r="B21" s="80"/>
      <c r="C21" s="80"/>
      <c r="D21" s="80"/>
      <c r="E21" s="80"/>
      <c r="F21" s="80"/>
      <c r="G21" s="80"/>
      <c r="H21" s="80"/>
      <c r="I21" s="80"/>
      <c r="J21" s="80"/>
      <c r="K21" s="80"/>
      <c r="L21" s="60"/>
    </row>
    <row r="22" spans="1:35" s="25" customFormat="1" ht="11.25" x14ac:dyDescent="0.2">
      <c r="A22" s="81" t="str">
        <f>"Source : Apec," &amp;anneen2</f>
        <v>Source : Apec,2017</v>
      </c>
      <c r="B22" s="88"/>
      <c r="C22" s="88"/>
      <c r="D22" s="88"/>
      <c r="E22" s="88"/>
      <c r="F22" s="88"/>
      <c r="G22" s="88"/>
      <c r="H22" s="88"/>
      <c r="I22" s="88"/>
      <c r="J22" s="88"/>
      <c r="K22" s="81"/>
      <c r="L22" s="74"/>
    </row>
    <row r="23" spans="1:35" s="25" customFormat="1" ht="11.25" x14ac:dyDescent="0.2">
      <c r="A23" s="81" t="str">
        <f>"Sur 100 recrutements prévus en région Hauts-de-France pour " &amp;anneen2&amp; ", " &amp;I13*100&amp; " devraient concerner des cadres commerciaux. "</f>
        <v xml:space="preserve">Sur 100 recrutements prévus en région Hauts-de-France pour 2017, 20 devraient concerner des cadres commerciaux. </v>
      </c>
      <c r="B23" s="81"/>
      <c r="C23" s="81"/>
      <c r="D23" s="81"/>
      <c r="E23" s="81"/>
      <c r="F23" s="81"/>
      <c r="G23" s="81"/>
      <c r="H23" s="81"/>
      <c r="I23" s="81"/>
      <c r="J23" s="81"/>
      <c r="K23" s="81"/>
      <c r="L23" s="74"/>
    </row>
    <row r="24" spans="1:35" s="25" customFormat="1" ht="11.25" x14ac:dyDescent="0.2">
      <c r="A24" s="74" t="s">
        <v>22</v>
      </c>
      <c r="B24" s="74"/>
      <c r="C24" s="74"/>
      <c r="D24" s="74"/>
      <c r="E24" s="74"/>
      <c r="F24" s="74"/>
      <c r="G24" s="74"/>
      <c r="H24" s="74"/>
      <c r="I24" s="74"/>
      <c r="J24" s="74"/>
      <c r="K24" s="74"/>
      <c r="L24" s="74"/>
    </row>
    <row r="25" spans="1:35" x14ac:dyDescent="0.2">
      <c r="A25" s="60"/>
      <c r="B25" s="60"/>
      <c r="C25" s="60"/>
      <c r="D25" s="60"/>
      <c r="E25" s="60"/>
      <c r="F25" s="60"/>
      <c r="G25" s="60"/>
      <c r="H25" s="60"/>
      <c r="I25" s="60"/>
      <c r="J25" s="60"/>
      <c r="K25" s="60"/>
      <c r="L25" s="60"/>
    </row>
    <row r="26" spans="1:35" x14ac:dyDescent="0.2">
      <c r="A26" s="51"/>
      <c r="B26" s="41"/>
      <c r="C26" s="41"/>
      <c r="D26" s="41"/>
      <c r="E26" s="41"/>
      <c r="F26" s="41"/>
      <c r="G26" s="41"/>
    </row>
    <row r="27" spans="1:35" x14ac:dyDescent="0.2">
      <c r="A27" s="41"/>
      <c r="B27" s="41"/>
      <c r="C27" s="41"/>
      <c r="D27" s="41"/>
      <c r="E27" s="41"/>
      <c r="F27" s="41"/>
      <c r="G27" s="41"/>
    </row>
    <row r="28" spans="1:35" x14ac:dyDescent="0.2">
      <c r="A28" s="41"/>
      <c r="B28" s="41"/>
      <c r="C28" s="41"/>
      <c r="D28" s="41"/>
      <c r="E28" s="41"/>
      <c r="F28" s="41"/>
      <c r="G28" s="41"/>
    </row>
    <row r="29" spans="1:35" x14ac:dyDescent="0.2">
      <c r="A29" s="41"/>
      <c r="B29" s="41"/>
      <c r="C29" s="41"/>
      <c r="D29" s="41"/>
      <c r="E29" s="41"/>
      <c r="F29" s="41"/>
      <c r="G29" s="41"/>
    </row>
    <row r="30" spans="1:35" x14ac:dyDescent="0.2">
      <c r="A30" s="41"/>
      <c r="B30" s="186"/>
      <c r="C30" s="41"/>
      <c r="D30" s="41"/>
      <c r="E30" s="41"/>
      <c r="F30" s="41"/>
      <c r="G30" s="41"/>
    </row>
    <row r="31" spans="1:35" ht="15.75" x14ac:dyDescent="0.2">
      <c r="A31" s="58"/>
      <c r="B31" s="186"/>
      <c r="C31" s="41"/>
      <c r="D31" s="41"/>
      <c r="E31" s="41"/>
      <c r="F31" s="41"/>
      <c r="G31" s="41"/>
    </row>
    <row r="32" spans="1:35" x14ac:dyDescent="0.2">
      <c r="A32" s="41"/>
      <c r="B32" s="186"/>
      <c r="C32" s="41"/>
      <c r="D32" s="41"/>
      <c r="E32" s="41"/>
      <c r="F32" s="41"/>
      <c r="G32" s="41"/>
    </row>
    <row r="33" spans="1:7" x14ac:dyDescent="0.2">
      <c r="A33" s="41"/>
      <c r="B33" s="186"/>
      <c r="C33" s="41"/>
      <c r="D33" s="41"/>
      <c r="E33" s="41"/>
      <c r="F33" s="41"/>
      <c r="G33" s="41"/>
    </row>
    <row r="34" spans="1:7" x14ac:dyDescent="0.2">
      <c r="A34" s="41"/>
      <c r="B34" s="186"/>
      <c r="C34" s="41"/>
      <c r="D34" s="41"/>
      <c r="E34" s="41"/>
      <c r="F34" s="41"/>
      <c r="G34" s="41"/>
    </row>
    <row r="35" spans="1:7" x14ac:dyDescent="0.2">
      <c r="A35" s="41"/>
      <c r="B35" s="186"/>
      <c r="C35" s="41"/>
      <c r="D35" s="41"/>
      <c r="E35" s="41"/>
      <c r="F35" s="41"/>
      <c r="G35" s="41"/>
    </row>
    <row r="36" spans="1:7" x14ac:dyDescent="0.2">
      <c r="A36" s="41"/>
      <c r="B36" s="186"/>
      <c r="C36" s="41"/>
      <c r="D36" s="41"/>
      <c r="E36" s="41"/>
      <c r="F36" s="41"/>
      <c r="G36" s="41"/>
    </row>
    <row r="37" spans="1:7" x14ac:dyDescent="0.2">
      <c r="A37" s="41"/>
      <c r="B37" s="186"/>
      <c r="C37" s="41"/>
      <c r="D37" s="41"/>
      <c r="E37" s="41"/>
      <c r="F37" s="41"/>
      <c r="G37" s="41"/>
    </row>
    <row r="38" spans="1:7" x14ac:dyDescent="0.2">
      <c r="A38" s="41"/>
      <c r="B38" s="186"/>
      <c r="C38" s="41"/>
      <c r="D38" s="41"/>
      <c r="E38" s="41"/>
      <c r="F38" s="41"/>
      <c r="G38" s="41"/>
    </row>
    <row r="39" spans="1:7" x14ac:dyDescent="0.2">
      <c r="A39" s="41"/>
      <c r="B39" s="41"/>
      <c r="C39" s="41"/>
      <c r="D39" s="41"/>
      <c r="E39" s="41"/>
      <c r="F39" s="41"/>
      <c r="G39" s="41"/>
    </row>
    <row r="40" spans="1:7" x14ac:dyDescent="0.2">
      <c r="A40" s="41"/>
      <c r="B40" s="41"/>
      <c r="C40" s="41"/>
      <c r="D40" s="41"/>
      <c r="E40" s="41"/>
      <c r="F40" s="41"/>
      <c r="G40" s="41"/>
    </row>
    <row r="41" spans="1:7" x14ac:dyDescent="0.2">
      <c r="A41" s="41"/>
      <c r="B41" s="41"/>
      <c r="C41" s="41"/>
      <c r="D41" s="41"/>
      <c r="E41" s="41"/>
      <c r="F41" s="41"/>
      <c r="G41" s="41"/>
    </row>
    <row r="42" spans="1:7" x14ac:dyDescent="0.2">
      <c r="A42" s="41"/>
      <c r="B42" s="41"/>
      <c r="C42" s="41"/>
      <c r="D42" s="41"/>
      <c r="E42" s="41"/>
      <c r="F42" s="41"/>
      <c r="G42" s="41"/>
    </row>
    <row r="43" spans="1:7" x14ac:dyDescent="0.2">
      <c r="A43" s="41"/>
      <c r="B43" s="41"/>
      <c r="C43" s="41"/>
      <c r="D43" s="41"/>
      <c r="E43" s="41"/>
      <c r="F43" s="41"/>
      <c r="G43" s="41"/>
    </row>
    <row r="44" spans="1:7" x14ac:dyDescent="0.2">
      <c r="A44" s="41"/>
      <c r="B44" s="41"/>
      <c r="C44" s="41"/>
      <c r="D44" s="41"/>
      <c r="E44" s="41"/>
      <c r="F44" s="41"/>
      <c r="G44" s="41"/>
    </row>
    <row r="45" spans="1:7" x14ac:dyDescent="0.2">
      <c r="A45" s="41"/>
      <c r="B45" s="41"/>
      <c r="C45" s="41"/>
      <c r="D45" s="41"/>
      <c r="E45" s="41"/>
      <c r="F45" s="41"/>
      <c r="G45" s="41"/>
    </row>
    <row r="46" spans="1:7" x14ac:dyDescent="0.2">
      <c r="A46" s="41"/>
      <c r="B46" s="41"/>
      <c r="C46" s="41"/>
      <c r="D46" s="41"/>
      <c r="E46" s="41"/>
      <c r="F46" s="41"/>
      <c r="G46" s="41"/>
    </row>
    <row r="47" spans="1:7" x14ac:dyDescent="0.2">
      <c r="A47" s="41"/>
      <c r="B47" s="41"/>
      <c r="C47" s="41"/>
      <c r="D47" s="41"/>
      <c r="E47" s="41"/>
      <c r="F47" s="41"/>
      <c r="G47" s="41"/>
    </row>
    <row r="48" spans="1:7" x14ac:dyDescent="0.2">
      <c r="A48" s="41"/>
      <c r="B48" s="41"/>
      <c r="C48" s="41"/>
      <c r="D48" s="41"/>
      <c r="E48" s="41"/>
      <c r="F48" s="41"/>
      <c r="G48" s="41"/>
    </row>
    <row r="49" spans="1:7" x14ac:dyDescent="0.2">
      <c r="A49" s="41"/>
      <c r="B49" s="41"/>
      <c r="C49" s="41"/>
      <c r="D49" s="41"/>
      <c r="E49" s="41"/>
      <c r="F49" s="41"/>
      <c r="G49" s="41"/>
    </row>
    <row r="50" spans="1:7" x14ac:dyDescent="0.2">
      <c r="A50" s="41"/>
      <c r="B50" s="41"/>
      <c r="C50" s="41"/>
      <c r="D50" s="41"/>
      <c r="E50" s="41"/>
      <c r="F50" s="41"/>
      <c r="G50" s="41"/>
    </row>
    <row r="51" spans="1:7" x14ac:dyDescent="0.2">
      <c r="A51" s="41"/>
      <c r="B51" s="41"/>
      <c r="C51" s="41"/>
      <c r="D51" s="41"/>
      <c r="E51" s="41"/>
      <c r="F51" s="41"/>
      <c r="G51" s="41"/>
    </row>
    <row r="52" spans="1:7" x14ac:dyDescent="0.2">
      <c r="A52" s="41"/>
      <c r="B52" s="41"/>
      <c r="C52" s="41"/>
      <c r="D52" s="41"/>
      <c r="E52" s="41"/>
      <c r="F52" s="41"/>
      <c r="G52" s="41"/>
    </row>
    <row r="53" spans="1:7" x14ac:dyDescent="0.2">
      <c r="A53" s="41"/>
      <c r="B53" s="41"/>
      <c r="C53" s="41"/>
      <c r="D53" s="41"/>
      <c r="E53" s="41"/>
      <c r="F53" s="41"/>
      <c r="G53" s="41"/>
    </row>
    <row r="54" spans="1:7" x14ac:dyDescent="0.2">
      <c r="A54" s="41"/>
      <c r="B54" s="41"/>
      <c r="C54" s="41"/>
      <c r="D54" s="41"/>
      <c r="E54" s="41"/>
      <c r="F54" s="41"/>
      <c r="G54" s="41"/>
    </row>
    <row r="55" spans="1:7" x14ac:dyDescent="0.2">
      <c r="A55" s="41"/>
      <c r="B55" s="41"/>
      <c r="C55" s="41"/>
      <c r="D55" s="41"/>
      <c r="E55" s="41"/>
      <c r="F55" s="41"/>
      <c r="G55" s="41"/>
    </row>
    <row r="56" spans="1:7" x14ac:dyDescent="0.2">
      <c r="A56" s="41"/>
      <c r="B56" s="41"/>
      <c r="C56" s="41"/>
      <c r="D56" s="41"/>
      <c r="E56" s="41"/>
      <c r="F56" s="41"/>
      <c r="G56" s="41"/>
    </row>
    <row r="57" spans="1:7" x14ac:dyDescent="0.2">
      <c r="A57" s="41"/>
      <c r="B57" s="41"/>
      <c r="C57" s="41"/>
      <c r="D57" s="41"/>
      <c r="E57" s="41"/>
      <c r="F57" s="41"/>
      <c r="G57" s="41"/>
    </row>
    <row r="58" spans="1:7" x14ac:dyDescent="0.2">
      <c r="A58" s="41"/>
      <c r="B58" s="41"/>
      <c r="C58" s="41"/>
      <c r="D58" s="41"/>
      <c r="E58" s="41"/>
      <c r="F58" s="41"/>
      <c r="G58" s="41"/>
    </row>
    <row r="59" spans="1:7" x14ac:dyDescent="0.2">
      <c r="A59" s="41"/>
      <c r="B59" s="41"/>
      <c r="C59" s="41"/>
      <c r="D59" s="41"/>
      <c r="E59" s="41"/>
      <c r="F59" s="41"/>
      <c r="G59" s="41"/>
    </row>
    <row r="60" spans="1:7" x14ac:dyDescent="0.2">
      <c r="A60" s="41"/>
      <c r="B60" s="41"/>
      <c r="C60" s="41"/>
      <c r="D60" s="41"/>
      <c r="E60" s="41"/>
      <c r="F60" s="41"/>
      <c r="G60" s="41"/>
    </row>
    <row r="61" spans="1:7" x14ac:dyDescent="0.2">
      <c r="A61" s="41"/>
      <c r="B61" s="41"/>
      <c r="C61" s="41"/>
      <c r="D61" s="41"/>
      <c r="E61" s="41"/>
      <c r="F61" s="41"/>
      <c r="G61" s="41"/>
    </row>
    <row r="62" spans="1:7" x14ac:dyDescent="0.2">
      <c r="A62" s="41"/>
      <c r="B62" s="41"/>
      <c r="C62" s="41"/>
      <c r="D62" s="41"/>
      <c r="E62" s="41"/>
      <c r="F62" s="41"/>
      <c r="G62" s="41"/>
    </row>
    <row r="63" spans="1:7" x14ac:dyDescent="0.2">
      <c r="A63" s="41"/>
      <c r="B63" s="41"/>
      <c r="C63" s="41"/>
      <c r="D63" s="41"/>
      <c r="E63" s="41"/>
      <c r="F63" s="41"/>
      <c r="G63" s="41"/>
    </row>
    <row r="64" spans="1:7" x14ac:dyDescent="0.2">
      <c r="A64" s="41"/>
      <c r="B64" s="41"/>
      <c r="C64" s="41"/>
      <c r="D64" s="41"/>
      <c r="E64" s="41"/>
      <c r="F64" s="41"/>
      <c r="G64" s="41"/>
    </row>
    <row r="65" spans="1:7" x14ac:dyDescent="0.2">
      <c r="A65" s="41"/>
      <c r="B65" s="41"/>
      <c r="C65" s="41"/>
      <c r="D65" s="41"/>
      <c r="E65" s="41"/>
      <c r="F65" s="41"/>
      <c r="G65" s="41"/>
    </row>
    <row r="66" spans="1:7" x14ac:dyDescent="0.2">
      <c r="A66" s="41"/>
      <c r="B66" s="41"/>
      <c r="C66" s="41"/>
      <c r="D66" s="41"/>
      <c r="E66" s="41"/>
      <c r="F66" s="41"/>
      <c r="G66" s="41"/>
    </row>
    <row r="67" spans="1:7" x14ac:dyDescent="0.2">
      <c r="A67" s="41"/>
      <c r="B67" s="41"/>
      <c r="C67" s="41"/>
      <c r="D67" s="41"/>
      <c r="E67" s="41"/>
      <c r="F67" s="41"/>
      <c r="G67" s="41"/>
    </row>
    <row r="68" spans="1:7" x14ac:dyDescent="0.2">
      <c r="A68" s="41"/>
      <c r="B68" s="41"/>
      <c r="C68" s="41"/>
      <c r="D68" s="41"/>
      <c r="E68" s="41"/>
      <c r="F68" s="41"/>
      <c r="G68" s="41"/>
    </row>
    <row r="69" spans="1:7" x14ac:dyDescent="0.2">
      <c r="A69" s="41"/>
      <c r="B69" s="41"/>
      <c r="C69" s="41"/>
      <c r="D69" s="41"/>
      <c r="E69" s="41"/>
      <c r="F69" s="41"/>
      <c r="G69" s="41"/>
    </row>
    <row r="70" spans="1:7" x14ac:dyDescent="0.2">
      <c r="A70" s="41"/>
      <c r="B70" s="41"/>
      <c r="C70" s="41"/>
      <c r="D70" s="41"/>
      <c r="E70" s="41"/>
      <c r="F70" s="41"/>
      <c r="G70" s="41"/>
    </row>
    <row r="71" spans="1:7" x14ac:dyDescent="0.2">
      <c r="A71" s="41"/>
      <c r="B71" s="41"/>
      <c r="C71" s="41"/>
      <c r="D71" s="41"/>
      <c r="E71" s="41"/>
      <c r="F71" s="41"/>
      <c r="G71" s="41"/>
    </row>
    <row r="72" spans="1:7" x14ac:dyDescent="0.2">
      <c r="A72" s="41"/>
      <c r="B72" s="41"/>
      <c r="C72" s="41"/>
      <c r="D72" s="41"/>
      <c r="E72" s="41"/>
      <c r="F72" s="41"/>
      <c r="G72" s="41"/>
    </row>
    <row r="73" spans="1:7" x14ac:dyDescent="0.2">
      <c r="A73" s="41"/>
      <c r="B73" s="41"/>
      <c r="C73" s="41"/>
      <c r="D73" s="41"/>
      <c r="E73" s="41"/>
      <c r="F73" s="41"/>
      <c r="G73" s="41"/>
    </row>
    <row r="74" spans="1:7" x14ac:dyDescent="0.2">
      <c r="A74" s="41"/>
      <c r="B74" s="41"/>
      <c r="C74" s="41"/>
      <c r="D74" s="41"/>
      <c r="E74" s="41"/>
      <c r="F74" s="41"/>
      <c r="G74" s="41"/>
    </row>
    <row r="75" spans="1:7" x14ac:dyDescent="0.2">
      <c r="A75" s="41"/>
      <c r="B75" s="41"/>
      <c r="C75" s="41"/>
      <c r="D75" s="41"/>
      <c r="E75" s="41"/>
      <c r="F75" s="41"/>
      <c r="G75" s="41"/>
    </row>
    <row r="76" spans="1:7" x14ac:dyDescent="0.2">
      <c r="A76" s="41"/>
      <c r="B76" s="41"/>
      <c r="C76" s="41"/>
      <c r="D76" s="41"/>
      <c r="E76" s="41"/>
      <c r="F76" s="41"/>
      <c r="G76" s="41"/>
    </row>
    <row r="77" spans="1:7" x14ac:dyDescent="0.2">
      <c r="A77" s="41"/>
      <c r="B77" s="41"/>
      <c r="C77" s="41"/>
      <c r="D77" s="41"/>
      <c r="E77" s="41"/>
      <c r="F77" s="41"/>
      <c r="G77" s="41"/>
    </row>
    <row r="78" spans="1:7" x14ac:dyDescent="0.2">
      <c r="A78" s="41"/>
      <c r="B78" s="41"/>
      <c r="C78" s="41"/>
      <c r="D78" s="41"/>
      <c r="E78" s="41"/>
      <c r="F78" s="41"/>
      <c r="G78" s="41"/>
    </row>
    <row r="79" spans="1:7" x14ac:dyDescent="0.2">
      <c r="A79" s="41"/>
      <c r="B79" s="41"/>
      <c r="C79" s="41"/>
      <c r="D79" s="41"/>
      <c r="E79" s="41"/>
      <c r="F79" s="41"/>
      <c r="G79" s="41"/>
    </row>
    <row r="80" spans="1:7" x14ac:dyDescent="0.2">
      <c r="A80" s="41"/>
      <c r="B80" s="41"/>
      <c r="C80" s="41"/>
      <c r="D80" s="41"/>
      <c r="E80" s="41"/>
      <c r="F80" s="41"/>
      <c r="G80" s="41"/>
    </row>
    <row r="81" spans="1:7" x14ac:dyDescent="0.2">
      <c r="A81" s="41"/>
      <c r="B81" s="41"/>
      <c r="C81" s="41"/>
      <c r="D81" s="41"/>
      <c r="E81" s="41"/>
      <c r="F81" s="41"/>
      <c r="G81" s="41"/>
    </row>
    <row r="82" spans="1:7" x14ac:dyDescent="0.2">
      <c r="A82" s="41"/>
      <c r="B82" s="41"/>
      <c r="C82" s="41"/>
      <c r="D82" s="41"/>
      <c r="E82" s="41"/>
      <c r="F82" s="41"/>
      <c r="G82" s="41"/>
    </row>
    <row r="83" spans="1:7" x14ac:dyDescent="0.2">
      <c r="A83" s="41"/>
      <c r="B83" s="41"/>
      <c r="C83" s="41"/>
      <c r="D83" s="41"/>
      <c r="E83" s="41"/>
      <c r="F83" s="41"/>
      <c r="G83" s="41"/>
    </row>
    <row r="84" spans="1:7" x14ac:dyDescent="0.2">
      <c r="A84" s="41"/>
      <c r="B84" s="41"/>
      <c r="C84" s="41"/>
      <c r="D84" s="41"/>
      <c r="E84" s="41"/>
      <c r="F84" s="41"/>
      <c r="G84" s="41"/>
    </row>
    <row r="85" spans="1:7" x14ac:dyDescent="0.2">
      <c r="A85" s="41"/>
      <c r="B85" s="41"/>
      <c r="C85" s="41"/>
      <c r="D85" s="41"/>
      <c r="E85" s="41"/>
      <c r="F85" s="41"/>
      <c r="G85" s="41"/>
    </row>
    <row r="86" spans="1:7" x14ac:dyDescent="0.2">
      <c r="A86" s="41"/>
      <c r="B86" s="41"/>
      <c r="C86" s="41"/>
      <c r="D86" s="41"/>
      <c r="E86" s="41"/>
      <c r="F86" s="41"/>
      <c r="G86" s="41"/>
    </row>
    <row r="87" spans="1:7" x14ac:dyDescent="0.2">
      <c r="A87" s="41"/>
      <c r="B87" s="41"/>
      <c r="C87" s="41"/>
      <c r="D87" s="41"/>
      <c r="E87" s="41"/>
      <c r="F87" s="41"/>
      <c r="G87" s="41"/>
    </row>
    <row r="88" spans="1:7" x14ac:dyDescent="0.2">
      <c r="A88" s="41"/>
      <c r="B88" s="41"/>
      <c r="C88" s="41"/>
      <c r="D88" s="41"/>
      <c r="E88" s="41"/>
      <c r="F88" s="41"/>
      <c r="G88" s="41"/>
    </row>
    <row r="89" spans="1:7" x14ac:dyDescent="0.2">
      <c r="A89" s="41"/>
      <c r="B89" s="41"/>
      <c r="C89" s="41"/>
      <c r="D89" s="41"/>
      <c r="E89" s="41"/>
      <c r="F89" s="41"/>
      <c r="G89" s="41"/>
    </row>
    <row r="90" spans="1:7" x14ac:dyDescent="0.2">
      <c r="A90" s="41"/>
      <c r="B90" s="41"/>
      <c r="C90" s="41"/>
      <c r="D90" s="41"/>
      <c r="E90" s="41"/>
      <c r="F90" s="41"/>
      <c r="G90" s="41"/>
    </row>
    <row r="91" spans="1:7" x14ac:dyDescent="0.2">
      <c r="A91" s="41"/>
      <c r="B91" s="41"/>
      <c r="C91" s="41"/>
      <c r="D91" s="41"/>
      <c r="E91" s="41"/>
      <c r="F91" s="41"/>
      <c r="G91" s="41"/>
    </row>
    <row r="92" spans="1:7" x14ac:dyDescent="0.2">
      <c r="A92" s="41"/>
      <c r="B92" s="41"/>
      <c r="C92" s="41"/>
      <c r="D92" s="41"/>
      <c r="E92" s="41"/>
      <c r="F92" s="41"/>
      <c r="G92" s="41"/>
    </row>
    <row r="93" spans="1:7" x14ac:dyDescent="0.2">
      <c r="A93" s="41"/>
      <c r="B93" s="41"/>
      <c r="C93" s="41"/>
      <c r="D93" s="41"/>
      <c r="E93" s="41"/>
      <c r="F93" s="41"/>
      <c r="G93" s="41"/>
    </row>
    <row r="94" spans="1:7" x14ac:dyDescent="0.2">
      <c r="A94" s="41"/>
      <c r="B94" s="41"/>
      <c r="C94" s="41"/>
      <c r="D94" s="41"/>
      <c r="E94" s="41"/>
      <c r="F94" s="41"/>
      <c r="G94" s="41"/>
    </row>
    <row r="95" spans="1:7" x14ac:dyDescent="0.2">
      <c r="A95" s="41"/>
      <c r="B95" s="41"/>
      <c r="C95" s="41"/>
      <c r="D95" s="41"/>
      <c r="E95" s="41"/>
      <c r="F95" s="41"/>
      <c r="G95" s="41"/>
    </row>
    <row r="96" spans="1:7" x14ac:dyDescent="0.2">
      <c r="A96" s="41"/>
      <c r="B96" s="41"/>
      <c r="C96" s="41"/>
      <c r="D96" s="41"/>
      <c r="E96" s="41"/>
      <c r="F96" s="41"/>
      <c r="G96" s="41"/>
    </row>
    <row r="97" spans="1:7" x14ac:dyDescent="0.2">
      <c r="A97" s="41"/>
      <c r="B97" s="41"/>
      <c r="C97" s="41"/>
      <c r="D97" s="41"/>
      <c r="E97" s="41"/>
      <c r="F97" s="41"/>
      <c r="G97" s="41"/>
    </row>
    <row r="98" spans="1:7" x14ac:dyDescent="0.2">
      <c r="A98" s="41"/>
      <c r="B98" s="41"/>
      <c r="C98" s="41"/>
      <c r="D98" s="41"/>
      <c r="E98" s="41"/>
      <c r="F98" s="41"/>
      <c r="G98" s="41"/>
    </row>
    <row r="99" spans="1:7" x14ac:dyDescent="0.2">
      <c r="A99" s="41"/>
      <c r="B99" s="41"/>
      <c r="C99" s="41"/>
      <c r="D99" s="41"/>
      <c r="E99" s="41"/>
      <c r="F99" s="41"/>
      <c r="G99" s="41"/>
    </row>
    <row r="100" spans="1:7" x14ac:dyDescent="0.2">
      <c r="A100" s="41"/>
      <c r="B100" s="41"/>
      <c r="C100" s="41"/>
      <c r="D100" s="41"/>
      <c r="E100" s="41"/>
      <c r="F100" s="41"/>
      <c r="G100" s="41"/>
    </row>
    <row r="101" spans="1:7" x14ac:dyDescent="0.2">
      <c r="A101" s="41"/>
      <c r="B101" s="41"/>
      <c r="C101" s="41"/>
      <c r="D101" s="41"/>
      <c r="E101" s="41"/>
      <c r="F101" s="41"/>
      <c r="G101" s="41"/>
    </row>
    <row r="102" spans="1:7" x14ac:dyDescent="0.2">
      <c r="A102" s="41"/>
      <c r="B102" s="41"/>
      <c r="C102" s="41"/>
      <c r="D102" s="41"/>
      <c r="E102" s="41"/>
      <c r="F102" s="41"/>
      <c r="G102" s="41"/>
    </row>
    <row r="103" spans="1:7" x14ac:dyDescent="0.2">
      <c r="A103" s="41"/>
      <c r="B103" s="41"/>
      <c r="C103" s="41"/>
      <c r="D103" s="41"/>
      <c r="E103" s="41"/>
      <c r="F103" s="41"/>
      <c r="G103" s="41"/>
    </row>
    <row r="104" spans="1:7" x14ac:dyDescent="0.2">
      <c r="A104" s="41"/>
      <c r="B104" s="41"/>
      <c r="C104" s="41"/>
      <c r="D104" s="41"/>
      <c r="E104" s="41"/>
      <c r="F104" s="41"/>
      <c r="G104" s="41"/>
    </row>
    <row r="105" spans="1:7" x14ac:dyDescent="0.2">
      <c r="A105" s="41"/>
      <c r="B105" s="41"/>
      <c r="C105" s="41"/>
      <c r="D105" s="41"/>
      <c r="E105" s="41"/>
      <c r="F105" s="41"/>
      <c r="G105" s="41"/>
    </row>
    <row r="106" spans="1:7" x14ac:dyDescent="0.2">
      <c r="A106" s="41"/>
      <c r="B106" s="41"/>
      <c r="C106" s="41"/>
      <c r="D106" s="41"/>
      <c r="E106" s="41"/>
      <c r="F106" s="41"/>
      <c r="G106" s="41"/>
    </row>
    <row r="107" spans="1:7" x14ac:dyDescent="0.2">
      <c r="A107" s="41"/>
      <c r="B107" s="41"/>
      <c r="C107" s="41"/>
      <c r="D107" s="41"/>
      <c r="E107" s="41"/>
      <c r="F107" s="41"/>
      <c r="G107" s="41"/>
    </row>
    <row r="108" spans="1:7" x14ac:dyDescent="0.2">
      <c r="A108" s="41"/>
      <c r="B108" s="41"/>
      <c r="C108" s="41"/>
      <c r="D108" s="41"/>
      <c r="E108" s="41"/>
      <c r="F108" s="41"/>
      <c r="G108" s="41"/>
    </row>
    <row r="109" spans="1:7" x14ac:dyDescent="0.2">
      <c r="A109" s="41"/>
      <c r="B109" s="41"/>
      <c r="C109" s="41"/>
      <c r="D109" s="41"/>
      <c r="E109" s="41"/>
      <c r="F109" s="41"/>
      <c r="G109" s="41"/>
    </row>
    <row r="110" spans="1:7" x14ac:dyDescent="0.2">
      <c r="A110" s="41"/>
      <c r="B110" s="41"/>
      <c r="C110" s="41"/>
      <c r="D110" s="41"/>
      <c r="E110" s="41"/>
      <c r="F110" s="41"/>
      <c r="G110" s="41"/>
    </row>
    <row r="111" spans="1:7" x14ac:dyDescent="0.2">
      <c r="A111" s="41"/>
      <c r="B111" s="41"/>
      <c r="C111" s="41"/>
      <c r="D111" s="41"/>
      <c r="E111" s="41"/>
      <c r="F111" s="41"/>
      <c r="G111" s="41"/>
    </row>
    <row r="112" spans="1:7" x14ac:dyDescent="0.2">
      <c r="A112" s="41"/>
      <c r="B112" s="41"/>
      <c r="C112" s="41"/>
      <c r="D112" s="41"/>
      <c r="E112" s="41"/>
      <c r="F112" s="41"/>
      <c r="G112" s="41"/>
    </row>
    <row r="113" spans="1:7" x14ac:dyDescent="0.2">
      <c r="A113" s="41"/>
      <c r="B113" s="41"/>
      <c r="C113" s="41"/>
      <c r="D113" s="41"/>
      <c r="E113" s="41"/>
      <c r="F113" s="41"/>
      <c r="G113" s="41"/>
    </row>
    <row r="114" spans="1:7" x14ac:dyDescent="0.2">
      <c r="A114" s="41"/>
      <c r="B114" s="41"/>
      <c r="C114" s="41"/>
      <c r="D114" s="41"/>
      <c r="E114" s="41"/>
      <c r="F114" s="41"/>
      <c r="G114" s="41"/>
    </row>
    <row r="115" spans="1:7" x14ac:dyDescent="0.2">
      <c r="A115" s="41"/>
      <c r="B115" s="41"/>
      <c r="C115" s="41"/>
      <c r="D115" s="41"/>
      <c r="E115" s="41"/>
      <c r="F115" s="41"/>
      <c r="G115" s="41"/>
    </row>
    <row r="116" spans="1:7" x14ac:dyDescent="0.2">
      <c r="A116" s="41"/>
      <c r="B116" s="41"/>
      <c r="C116" s="41"/>
      <c r="D116" s="41"/>
      <c r="E116" s="41"/>
      <c r="F116" s="41"/>
      <c r="G116" s="41"/>
    </row>
    <row r="117" spans="1:7" x14ac:dyDescent="0.2">
      <c r="A117" s="41"/>
      <c r="B117" s="41"/>
      <c r="C117" s="41"/>
      <c r="D117" s="41"/>
      <c r="E117" s="41"/>
      <c r="F117" s="41"/>
      <c r="G117" s="41"/>
    </row>
    <row r="118" spans="1:7" x14ac:dyDescent="0.2">
      <c r="A118" s="41"/>
      <c r="B118" s="41"/>
      <c r="C118" s="41"/>
      <c r="D118" s="41"/>
      <c r="E118" s="41"/>
      <c r="F118" s="41"/>
      <c r="G118" s="41"/>
    </row>
    <row r="119" spans="1:7" x14ac:dyDescent="0.2">
      <c r="A119" s="41"/>
      <c r="B119" s="41"/>
      <c r="C119" s="41"/>
      <c r="D119" s="41"/>
      <c r="E119" s="41"/>
      <c r="F119" s="41"/>
      <c r="G119" s="41"/>
    </row>
    <row r="120" spans="1:7" x14ac:dyDescent="0.2">
      <c r="A120" s="41"/>
      <c r="B120" s="41"/>
      <c r="C120" s="41"/>
      <c r="D120" s="41"/>
      <c r="E120" s="41"/>
      <c r="F120" s="41"/>
      <c r="G120" s="41"/>
    </row>
    <row r="121" spans="1:7" x14ac:dyDescent="0.2">
      <c r="A121" s="41"/>
      <c r="B121" s="41"/>
      <c r="C121" s="41"/>
      <c r="D121" s="41"/>
      <c r="E121" s="41"/>
      <c r="F121" s="41"/>
      <c r="G121" s="41"/>
    </row>
    <row r="122" spans="1:7" x14ac:dyDescent="0.2">
      <c r="A122" s="41"/>
      <c r="B122" s="41"/>
      <c r="C122" s="41"/>
      <c r="D122" s="41"/>
      <c r="E122" s="41"/>
      <c r="F122" s="41"/>
      <c r="G122" s="41"/>
    </row>
    <row r="123" spans="1:7" x14ac:dyDescent="0.2">
      <c r="A123" s="41"/>
      <c r="B123" s="41"/>
      <c r="C123" s="41"/>
      <c r="D123" s="41"/>
      <c r="E123" s="41"/>
      <c r="F123" s="41"/>
      <c r="G123" s="41"/>
    </row>
    <row r="124" spans="1:7" x14ac:dyDescent="0.2">
      <c r="A124" s="41"/>
      <c r="B124" s="41"/>
      <c r="C124" s="41"/>
      <c r="D124" s="41"/>
      <c r="E124" s="41"/>
      <c r="F124" s="41"/>
      <c r="G124" s="41"/>
    </row>
    <row r="125" spans="1:7" x14ac:dyDescent="0.2">
      <c r="A125" s="41"/>
      <c r="B125" s="41"/>
      <c r="C125" s="41"/>
      <c r="D125" s="41"/>
      <c r="E125" s="41"/>
      <c r="F125" s="41"/>
      <c r="G125" s="41"/>
    </row>
    <row r="126" spans="1:7" x14ac:dyDescent="0.2">
      <c r="A126" s="41"/>
      <c r="B126" s="41"/>
      <c r="C126" s="41"/>
      <c r="D126" s="41"/>
      <c r="E126" s="41"/>
      <c r="F126" s="41"/>
      <c r="G126" s="41"/>
    </row>
    <row r="127" spans="1:7" x14ac:dyDescent="0.2">
      <c r="A127" s="41"/>
      <c r="B127" s="41"/>
      <c r="C127" s="41"/>
      <c r="D127" s="41"/>
      <c r="E127" s="41"/>
      <c r="F127" s="41"/>
      <c r="G127" s="41"/>
    </row>
    <row r="128" spans="1:7" x14ac:dyDescent="0.2">
      <c r="A128" s="41"/>
      <c r="B128" s="41"/>
      <c r="C128" s="41"/>
      <c r="D128" s="41"/>
      <c r="E128" s="41"/>
      <c r="F128" s="41"/>
      <c r="G128" s="41"/>
    </row>
    <row r="129" spans="1:7" x14ac:dyDescent="0.2">
      <c r="A129" s="41"/>
      <c r="B129" s="41"/>
      <c r="C129" s="41"/>
      <c r="D129" s="41"/>
      <c r="E129" s="41"/>
      <c r="F129" s="41"/>
      <c r="G129" s="41"/>
    </row>
  </sheetData>
  <sheetProtection sort="0" autoFilter="0" pivotTables="0"/>
  <sortState ref="A8:K19">
    <sortCondition ref="A8:A19"/>
  </sortState>
  <mergeCells count="1">
    <mergeCell ref="M7:N7"/>
  </mergeCells>
  <hyperlinks>
    <hyperlink ref="M7:N7" location="Sommaire!B1" display="REVENIR AU SOMMAIRE"/>
  </hyperlinks>
  <pageMargins left="0.25" right="0.25"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rgb="FF00B050"/>
    <pageSetUpPr fitToPage="1"/>
  </sheetPr>
  <dimension ref="A1:M22"/>
  <sheetViews>
    <sheetView topLeftCell="A7" workbookViewId="0">
      <selection activeCell="B10" sqref="B10:E10"/>
    </sheetView>
  </sheetViews>
  <sheetFormatPr baseColWidth="10" defaultRowHeight="15" x14ac:dyDescent="0.25"/>
  <cols>
    <col min="1" max="1" width="31.7109375" customWidth="1"/>
    <col min="2" max="2" width="15" customWidth="1"/>
    <col min="3" max="3" width="14.28515625" customWidth="1"/>
    <col min="4" max="4" width="15.140625" customWidth="1"/>
    <col min="5" max="5" width="16.42578125" customWidth="1"/>
  </cols>
  <sheetData>
    <row r="1" spans="1:13" s="22" customFormat="1" ht="18" x14ac:dyDescent="0.2">
      <c r="A1" s="76" t="str">
        <f>"LES RECRUTEMENTS PRÉVUS ET PERSPECTIVES POUR " &amp;anneen2&amp; " PAR RÉGION"</f>
        <v>LES RECRUTEMENTS PRÉVUS ET PERSPECTIVES POUR 2017 PAR RÉGION</v>
      </c>
      <c r="B1" s="75"/>
      <c r="C1" s="75"/>
      <c r="D1" s="75"/>
      <c r="E1" s="63"/>
      <c r="F1" s="75"/>
      <c r="G1" s="75"/>
      <c r="H1" s="75"/>
      <c r="I1" s="48"/>
      <c r="J1" s="41"/>
      <c r="K1" s="41"/>
    </row>
    <row r="2" spans="1:13" s="22" customFormat="1" ht="12.75" x14ac:dyDescent="0.2">
      <c r="A2" s="77" t="s">
        <v>50</v>
      </c>
      <c r="B2" s="75"/>
      <c r="C2" s="75"/>
      <c r="D2" s="75"/>
      <c r="E2" s="63"/>
      <c r="F2" s="75"/>
      <c r="G2" s="75"/>
      <c r="H2" s="75"/>
      <c r="I2" s="48"/>
      <c r="J2" s="41"/>
      <c r="K2" s="41"/>
    </row>
    <row r="3" spans="1:13" s="22" customFormat="1" ht="12.75" x14ac:dyDescent="0.2">
      <c r="A3" s="60"/>
      <c r="B3" s="60"/>
      <c r="C3" s="60"/>
      <c r="D3" s="60"/>
      <c r="E3" s="60"/>
      <c r="F3" s="60"/>
      <c r="G3" s="60"/>
      <c r="H3" s="60"/>
      <c r="I3" s="41"/>
      <c r="J3" s="41"/>
      <c r="K3" s="41"/>
    </row>
    <row r="4" spans="1:13" s="22" customFormat="1" ht="12.75" x14ac:dyDescent="0.2">
      <c r="A4" s="61"/>
      <c r="B4" s="60"/>
      <c r="C4" s="60"/>
      <c r="D4" s="60"/>
      <c r="E4" s="60"/>
      <c r="F4" s="60"/>
      <c r="G4" s="60"/>
      <c r="H4" s="60"/>
      <c r="I4" s="41"/>
      <c r="J4" s="41"/>
      <c r="K4" s="41"/>
    </row>
    <row r="5" spans="1:13" s="22" customFormat="1" ht="12.75" x14ac:dyDescent="0.2">
      <c r="A5" s="61" t="str">
        <f>"Tableau X : Répartition des prévisions de recrutements de cadres par grand secteur pour " &amp;anneen2&amp; " selon les régions "</f>
        <v xml:space="preserve">Tableau X : Répartition des prévisions de recrutements de cadres par grand secteur pour 2017 selon les régions </v>
      </c>
      <c r="B5" s="60"/>
      <c r="C5" s="60"/>
      <c r="D5" s="60"/>
      <c r="E5" s="60"/>
      <c r="F5" s="60"/>
      <c r="G5" s="60"/>
      <c r="H5" s="60"/>
      <c r="I5" s="41"/>
      <c r="J5" s="41"/>
      <c r="K5" s="41"/>
    </row>
    <row r="8" spans="1:13" ht="45" customHeight="1" x14ac:dyDescent="0.25">
      <c r="A8" s="228" t="str">
        <f>"Répartition des recrutements prévus pour "  &amp;anneen2&amp; " par secteur dans chaque région"</f>
        <v>Répartition des recrutements prévus pour 2017 par secteur dans chaque région</v>
      </c>
      <c r="B8" s="233" t="s">
        <v>96</v>
      </c>
      <c r="C8" s="233" t="s">
        <v>231</v>
      </c>
      <c r="D8" s="233" t="s">
        <v>232</v>
      </c>
      <c r="E8" s="233" t="s">
        <v>113</v>
      </c>
    </row>
    <row r="9" spans="1:13" x14ac:dyDescent="0.25">
      <c r="A9" s="234"/>
      <c r="B9" s="235"/>
      <c r="C9" s="235"/>
      <c r="D9" s="235"/>
      <c r="E9" s="235"/>
    </row>
    <row r="10" spans="1:13" x14ac:dyDescent="0.25">
      <c r="A10" s="381" t="s">
        <v>148</v>
      </c>
      <c r="B10" s="236">
        <v>0.2</v>
      </c>
      <c r="C10" s="236">
        <v>0.05</v>
      </c>
      <c r="D10" s="236">
        <v>0.08</v>
      </c>
      <c r="E10" s="236">
        <v>0.67</v>
      </c>
      <c r="F10" s="333"/>
      <c r="G10" s="333"/>
      <c r="H10" s="333"/>
      <c r="I10" s="333"/>
      <c r="J10" s="333"/>
      <c r="K10" s="333"/>
      <c r="L10" s="333"/>
      <c r="M10" s="333"/>
    </row>
    <row r="11" spans="1:13" x14ac:dyDescent="0.25">
      <c r="A11" s="71" t="s">
        <v>149</v>
      </c>
      <c r="B11" s="236">
        <v>0.32</v>
      </c>
      <c r="C11" s="236">
        <v>0.06</v>
      </c>
      <c r="D11" s="236">
        <v>0.09</v>
      </c>
      <c r="E11" s="236">
        <v>0.53</v>
      </c>
      <c r="F11" s="333"/>
      <c r="G11" s="333"/>
      <c r="H11" s="333"/>
      <c r="I11" s="333"/>
      <c r="J11" s="333"/>
      <c r="K11" s="333"/>
      <c r="L11" s="333"/>
      <c r="M11" s="333"/>
    </row>
    <row r="12" spans="1:13" x14ac:dyDescent="0.25">
      <c r="A12" s="71" t="s">
        <v>150</v>
      </c>
      <c r="B12" s="236">
        <v>0.2</v>
      </c>
      <c r="C12" s="236">
        <v>0.06</v>
      </c>
      <c r="D12" s="236">
        <v>0.1</v>
      </c>
      <c r="E12" s="236">
        <v>0.64</v>
      </c>
      <c r="F12" s="333"/>
      <c r="G12" s="333"/>
      <c r="H12" s="333"/>
      <c r="I12" s="333"/>
      <c r="J12" s="333"/>
      <c r="K12" s="333"/>
      <c r="L12" s="333"/>
      <c r="M12" s="333"/>
    </row>
    <row r="13" spans="1:13" x14ac:dyDescent="0.25">
      <c r="A13" s="71" t="s">
        <v>151</v>
      </c>
      <c r="B13" s="236">
        <v>0.35</v>
      </c>
      <c r="C13" s="236">
        <v>0.05</v>
      </c>
      <c r="D13" s="236">
        <v>0.11</v>
      </c>
      <c r="E13" s="236">
        <v>0.49</v>
      </c>
      <c r="F13" s="333"/>
      <c r="G13" s="333"/>
      <c r="H13" s="333"/>
      <c r="I13" s="333"/>
      <c r="J13" s="333"/>
      <c r="K13" s="333"/>
      <c r="L13" s="333"/>
      <c r="M13" s="333"/>
    </row>
    <row r="14" spans="1:13" x14ac:dyDescent="0.25">
      <c r="A14" s="68" t="s">
        <v>276</v>
      </c>
      <c r="B14" s="236">
        <v>0.28999999999999998</v>
      </c>
      <c r="C14" s="236">
        <v>7.0000000000000007E-2</v>
      </c>
      <c r="D14" s="236">
        <v>0.1</v>
      </c>
      <c r="E14" s="236">
        <v>0.54</v>
      </c>
      <c r="F14" s="333"/>
      <c r="G14" s="333"/>
      <c r="H14" s="333"/>
      <c r="I14" s="333"/>
      <c r="J14" s="333"/>
      <c r="K14" s="333"/>
      <c r="L14" s="333"/>
      <c r="M14" s="333"/>
    </row>
    <row r="15" spans="1:13" x14ac:dyDescent="0.25">
      <c r="A15" s="71" t="s">
        <v>277</v>
      </c>
      <c r="B15" s="236">
        <v>0.18</v>
      </c>
      <c r="C15" s="236">
        <v>0.05</v>
      </c>
      <c r="D15" s="236">
        <v>0.19</v>
      </c>
      <c r="E15" s="236">
        <v>0.57999999999999996</v>
      </c>
      <c r="F15" s="333"/>
      <c r="G15" s="333"/>
      <c r="H15" s="333"/>
      <c r="I15" s="333"/>
      <c r="J15" s="333"/>
      <c r="K15" s="333"/>
      <c r="L15" s="333"/>
      <c r="M15" s="333"/>
    </row>
    <row r="16" spans="1:13" x14ac:dyDescent="0.25">
      <c r="A16" s="71" t="s">
        <v>23</v>
      </c>
      <c r="B16" s="236">
        <v>7.0000000000000007E-2</v>
      </c>
      <c r="C16" s="236">
        <v>0.04</v>
      </c>
      <c r="D16" s="236">
        <v>0.08</v>
      </c>
      <c r="E16" s="236">
        <v>0.81</v>
      </c>
      <c r="F16" s="333"/>
      <c r="G16" s="333"/>
      <c r="H16" s="333"/>
      <c r="I16" s="333"/>
      <c r="J16" s="333"/>
      <c r="K16" s="333"/>
      <c r="L16" s="333"/>
      <c r="M16" s="333"/>
    </row>
    <row r="17" spans="1:13" x14ac:dyDescent="0.25">
      <c r="A17" s="71" t="s">
        <v>152</v>
      </c>
      <c r="B17" s="236">
        <v>0.33</v>
      </c>
      <c r="C17" s="236">
        <v>7.0000000000000007E-2</v>
      </c>
      <c r="D17" s="236">
        <v>7.0000000000000007E-2</v>
      </c>
      <c r="E17" s="236">
        <v>0.53</v>
      </c>
      <c r="F17" s="333"/>
      <c r="G17" s="333"/>
      <c r="H17" s="333"/>
      <c r="I17" s="333"/>
      <c r="J17" s="333"/>
      <c r="K17" s="333"/>
      <c r="L17" s="333"/>
      <c r="M17" s="333"/>
    </row>
    <row r="18" spans="1:13" x14ac:dyDescent="0.25">
      <c r="A18" s="71" t="s">
        <v>278</v>
      </c>
      <c r="B18" s="236">
        <v>0.23</v>
      </c>
      <c r="C18" s="236">
        <v>0.08</v>
      </c>
      <c r="D18" s="236">
        <v>0.11</v>
      </c>
      <c r="E18" s="236">
        <v>0.57999999999999996</v>
      </c>
      <c r="F18" s="333"/>
      <c r="G18" s="333"/>
      <c r="H18" s="333"/>
      <c r="I18" s="333"/>
      <c r="J18" s="333"/>
      <c r="K18" s="333"/>
      <c r="L18" s="333"/>
      <c r="M18" s="333"/>
    </row>
    <row r="19" spans="1:13" x14ac:dyDescent="0.25">
      <c r="A19" s="71" t="s">
        <v>279</v>
      </c>
      <c r="B19" s="236">
        <v>0.24</v>
      </c>
      <c r="C19" s="236">
        <v>0.06</v>
      </c>
      <c r="D19" s="236">
        <v>0.08</v>
      </c>
      <c r="E19" s="236">
        <v>0.62</v>
      </c>
      <c r="F19" s="333"/>
      <c r="G19" s="333"/>
      <c r="H19" s="333"/>
      <c r="I19" s="333"/>
      <c r="J19" s="333"/>
      <c r="K19" s="333"/>
      <c r="L19" s="333"/>
      <c r="M19" s="333"/>
    </row>
    <row r="20" spans="1:13" x14ac:dyDescent="0.25">
      <c r="A20" s="71" t="s">
        <v>153</v>
      </c>
      <c r="B20" s="236">
        <v>0.18</v>
      </c>
      <c r="C20" s="236">
        <v>0.04</v>
      </c>
      <c r="D20" s="236">
        <v>0.09</v>
      </c>
      <c r="E20" s="236">
        <v>0.69</v>
      </c>
      <c r="F20" s="333"/>
      <c r="G20" s="333"/>
      <c r="H20" s="333"/>
      <c r="I20" s="333"/>
      <c r="J20" s="333"/>
      <c r="K20" s="333"/>
      <c r="L20" s="333"/>
      <c r="M20" s="333"/>
    </row>
    <row r="21" spans="1:13" x14ac:dyDescent="0.25">
      <c r="A21" s="71" t="s">
        <v>154</v>
      </c>
      <c r="B21" s="236">
        <v>0.12</v>
      </c>
      <c r="C21" s="236">
        <v>7.0000000000000007E-2</v>
      </c>
      <c r="D21" s="236">
        <v>0.1</v>
      </c>
      <c r="E21" s="236">
        <v>0.71</v>
      </c>
      <c r="F21" s="333"/>
      <c r="G21" s="333"/>
      <c r="H21" s="333"/>
      <c r="I21" s="333"/>
      <c r="J21" s="333"/>
      <c r="K21" s="333"/>
      <c r="L21" s="333"/>
      <c r="M21" s="333"/>
    </row>
    <row r="22" spans="1:13" x14ac:dyDescent="0.25">
      <c r="A22" s="237"/>
      <c r="B22" s="238"/>
      <c r="C22" s="238"/>
      <c r="D22" s="238"/>
      <c r="E22" s="238"/>
    </row>
  </sheetData>
  <sortState ref="A10:E21">
    <sortCondition ref="A10:A21"/>
  </sortState>
  <pageMargins left="0.25" right="0.25" top="0.75" bottom="0.75" header="0.3" footer="0.3"/>
  <pageSetup paperSize="9" scale="9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K129"/>
  <sheetViews>
    <sheetView showGridLines="0" workbookViewId="0">
      <selection activeCell="D8" sqref="D8"/>
    </sheetView>
  </sheetViews>
  <sheetFormatPr baseColWidth="10" defaultColWidth="10.85546875" defaultRowHeight="12.75" x14ac:dyDescent="0.2"/>
  <cols>
    <col min="1" max="1" width="35.7109375" style="22" customWidth="1"/>
    <col min="2" max="2" width="18.42578125" style="22" customWidth="1"/>
    <col min="3" max="3" width="18" style="22" customWidth="1"/>
    <col min="4" max="4" width="18.42578125" style="22" customWidth="1"/>
    <col min="5" max="5" width="10.85546875" style="22"/>
    <col min="6" max="6" width="16.140625" style="22" customWidth="1"/>
    <col min="7" max="16384" width="10.85546875" style="22"/>
  </cols>
  <sheetData>
    <row r="1" spans="1:11" ht="18" x14ac:dyDescent="0.2">
      <c r="A1" s="76" t="str">
        <f>"LES RECRUTEMENTS PRÉVUS ET PERSPECTIVES POUR " &amp;anneen2&amp; " PAR RÉGION"</f>
        <v>LES RECRUTEMENTS PRÉVUS ET PERSPECTIVES POUR 2017 PAR RÉGION</v>
      </c>
      <c r="B1" s="60"/>
      <c r="C1" s="63"/>
      <c r="D1" s="60"/>
      <c r="E1" s="60"/>
      <c r="F1" s="60"/>
      <c r="G1" s="60"/>
    </row>
    <row r="2" spans="1:11" x14ac:dyDescent="0.2">
      <c r="A2" s="77" t="s">
        <v>51</v>
      </c>
      <c r="B2" s="60"/>
      <c r="C2" s="60"/>
      <c r="D2" s="60"/>
      <c r="E2" s="60"/>
      <c r="F2" s="60"/>
      <c r="G2" s="60"/>
    </row>
    <row r="3" spans="1:11" x14ac:dyDescent="0.2">
      <c r="A3" s="60"/>
      <c r="B3" s="60"/>
      <c r="C3" s="60"/>
      <c r="D3" s="60"/>
      <c r="E3" s="60"/>
      <c r="F3" s="60"/>
      <c r="G3" s="60"/>
    </row>
    <row r="4" spans="1:11" x14ac:dyDescent="0.2">
      <c r="A4" s="89" t="str">
        <f>"Tableau 9 : Perspectives d'évolution des effectifs salariés pour " &amp;anneen2&amp; " dans chaque région"</f>
        <v>Tableau 9 : Perspectives d'évolution des effectifs salariés pour 2017 dans chaque région</v>
      </c>
      <c r="B4" s="90"/>
      <c r="C4" s="90"/>
      <c r="D4" s="90"/>
      <c r="E4" s="60"/>
      <c r="F4" s="60"/>
      <c r="G4" s="60"/>
    </row>
    <row r="5" spans="1:11" ht="13.5" thickBot="1" x14ac:dyDescent="0.25">
      <c r="A5" s="89"/>
      <c r="B5" s="90"/>
      <c r="C5" s="90"/>
      <c r="D5" s="90"/>
      <c r="E5" s="60"/>
      <c r="F5" s="60"/>
      <c r="G5" s="60"/>
    </row>
    <row r="6" spans="1:11" ht="39.75" customHeight="1" thickBot="1" x14ac:dyDescent="0.25">
      <c r="A6" s="78" t="str">
        <f>"Part d'entreprises envisageant pour " &amp;anneen2&amp;  " une …"</f>
        <v>Part d'entreprises envisageant pour 2017 une …</v>
      </c>
      <c r="B6" s="78" t="s">
        <v>44</v>
      </c>
      <c r="C6" s="78" t="s">
        <v>43</v>
      </c>
      <c r="D6" s="78" t="s">
        <v>42</v>
      </c>
      <c r="E6" s="60"/>
      <c r="F6" s="550" t="s">
        <v>35</v>
      </c>
      <c r="G6" s="551"/>
    </row>
    <row r="7" spans="1:11" ht="17.25" customHeight="1" x14ac:dyDescent="0.2">
      <c r="A7" s="345" t="s">
        <v>57</v>
      </c>
      <c r="B7" s="369"/>
      <c r="C7" s="369"/>
      <c r="D7" s="370"/>
      <c r="E7" s="60"/>
      <c r="F7" s="60"/>
    </row>
    <row r="8" spans="1:11" ht="13.5" customHeight="1" x14ac:dyDescent="0.2">
      <c r="A8" s="381" t="s">
        <v>148</v>
      </c>
      <c r="B8" s="346">
        <v>0.19</v>
      </c>
      <c r="C8" s="346">
        <v>0.09</v>
      </c>
      <c r="D8" s="346">
        <v>0.72</v>
      </c>
      <c r="E8" s="91"/>
      <c r="F8" s="91"/>
      <c r="G8" s="91"/>
      <c r="H8" s="91"/>
      <c r="I8" s="91"/>
      <c r="J8" s="91"/>
      <c r="K8" s="91"/>
    </row>
    <row r="9" spans="1:11" x14ac:dyDescent="0.2">
      <c r="A9" s="71" t="s">
        <v>149</v>
      </c>
      <c r="B9" s="79">
        <v>0.15</v>
      </c>
      <c r="C9" s="79">
        <v>0.09</v>
      </c>
      <c r="D9" s="79">
        <v>0.76</v>
      </c>
      <c r="E9" s="91"/>
      <c r="F9" s="91"/>
      <c r="G9" s="91"/>
      <c r="H9" s="91"/>
      <c r="I9" s="91"/>
      <c r="J9" s="91"/>
      <c r="K9" s="91"/>
    </row>
    <row r="10" spans="1:11" x14ac:dyDescent="0.2">
      <c r="A10" s="71" t="s">
        <v>150</v>
      </c>
      <c r="B10" s="79">
        <v>0.21</v>
      </c>
      <c r="C10" s="79">
        <v>0.06</v>
      </c>
      <c r="D10" s="79">
        <v>0.73</v>
      </c>
      <c r="E10" s="91"/>
      <c r="F10" s="91"/>
      <c r="G10" s="91"/>
      <c r="H10" s="91"/>
      <c r="I10" s="91"/>
      <c r="J10" s="91"/>
      <c r="K10" s="91"/>
    </row>
    <row r="11" spans="1:11" x14ac:dyDescent="0.2">
      <c r="A11" s="71" t="s">
        <v>151</v>
      </c>
      <c r="B11" s="79">
        <v>0.21</v>
      </c>
      <c r="C11" s="79">
        <v>0.08</v>
      </c>
      <c r="D11" s="79">
        <v>0.71</v>
      </c>
      <c r="E11" s="91"/>
      <c r="F11" s="91"/>
      <c r="G11" s="91"/>
      <c r="H11" s="91"/>
      <c r="I11" s="91"/>
      <c r="J11" s="91"/>
      <c r="K11" s="91"/>
    </row>
    <row r="12" spans="1:11" x14ac:dyDescent="0.2">
      <c r="A12" s="68" t="s">
        <v>276</v>
      </c>
      <c r="B12" s="79">
        <v>0.17</v>
      </c>
      <c r="C12" s="79">
        <v>0.11</v>
      </c>
      <c r="D12" s="79">
        <v>0.72</v>
      </c>
      <c r="E12" s="91"/>
      <c r="F12" s="91"/>
      <c r="G12" s="91"/>
      <c r="H12" s="91"/>
      <c r="I12" s="91"/>
      <c r="J12" s="91"/>
      <c r="K12" s="91"/>
    </row>
    <row r="13" spans="1:11" x14ac:dyDescent="0.2">
      <c r="A13" s="71" t="s">
        <v>277</v>
      </c>
      <c r="B13" s="79">
        <v>0.17</v>
      </c>
      <c r="C13" s="79">
        <v>0.1</v>
      </c>
      <c r="D13" s="79">
        <v>0.73</v>
      </c>
      <c r="E13" s="91"/>
      <c r="F13" s="91"/>
      <c r="G13" s="91"/>
      <c r="H13" s="91"/>
      <c r="I13" s="91"/>
      <c r="J13" s="91"/>
      <c r="K13" s="91"/>
    </row>
    <row r="14" spans="1:11" x14ac:dyDescent="0.2">
      <c r="A14" s="71" t="s">
        <v>23</v>
      </c>
      <c r="B14" s="79">
        <v>0.2</v>
      </c>
      <c r="C14" s="79">
        <v>0.08</v>
      </c>
      <c r="D14" s="79">
        <v>0.72</v>
      </c>
      <c r="E14" s="91"/>
      <c r="F14" s="91"/>
      <c r="G14" s="91"/>
      <c r="H14" s="91"/>
      <c r="I14" s="91"/>
      <c r="J14" s="91"/>
      <c r="K14" s="91"/>
    </row>
    <row r="15" spans="1:11" x14ac:dyDescent="0.2">
      <c r="A15" s="71" t="s">
        <v>152</v>
      </c>
      <c r="B15" s="79">
        <v>0.17</v>
      </c>
      <c r="C15" s="79">
        <v>0.08</v>
      </c>
      <c r="D15" s="79">
        <v>0.75</v>
      </c>
      <c r="E15" s="91"/>
      <c r="F15" s="91"/>
      <c r="G15" s="91"/>
      <c r="H15" s="91"/>
      <c r="I15" s="91"/>
      <c r="J15" s="91"/>
      <c r="K15" s="91"/>
    </row>
    <row r="16" spans="1:11" x14ac:dyDescent="0.2">
      <c r="A16" s="71" t="s">
        <v>278</v>
      </c>
      <c r="B16" s="79">
        <v>0.18</v>
      </c>
      <c r="C16" s="79">
        <v>0.08</v>
      </c>
      <c r="D16" s="79">
        <v>0.74</v>
      </c>
      <c r="E16" s="91"/>
      <c r="F16" s="91"/>
      <c r="G16" s="91"/>
      <c r="H16" s="91"/>
      <c r="I16" s="91"/>
      <c r="J16" s="91"/>
      <c r="K16" s="91"/>
    </row>
    <row r="17" spans="1:11" x14ac:dyDescent="0.2">
      <c r="A17" s="71" t="s">
        <v>279</v>
      </c>
      <c r="B17" s="79">
        <v>0.18</v>
      </c>
      <c r="C17" s="79">
        <v>7.0000000000000007E-2</v>
      </c>
      <c r="D17" s="79">
        <v>0.75</v>
      </c>
      <c r="E17" s="91"/>
      <c r="F17" s="91"/>
      <c r="G17" s="91"/>
      <c r="H17" s="91"/>
      <c r="I17" s="91"/>
      <c r="J17" s="91"/>
      <c r="K17" s="91"/>
    </row>
    <row r="18" spans="1:11" x14ac:dyDescent="0.2">
      <c r="A18" s="71" t="s">
        <v>153</v>
      </c>
      <c r="B18" s="79">
        <v>0.2</v>
      </c>
      <c r="C18" s="79">
        <v>7.0000000000000007E-2</v>
      </c>
      <c r="D18" s="79">
        <v>0.73</v>
      </c>
      <c r="E18" s="91"/>
      <c r="F18" s="91"/>
      <c r="G18" s="91"/>
      <c r="H18" s="91"/>
      <c r="I18" s="91"/>
      <c r="J18" s="91"/>
      <c r="K18" s="91"/>
    </row>
    <row r="19" spans="1:11" ht="13.5" thickBot="1" x14ac:dyDescent="0.25">
      <c r="A19" s="71" t="s">
        <v>154</v>
      </c>
      <c r="B19" s="79">
        <v>0.17</v>
      </c>
      <c r="C19" s="79">
        <v>0.08</v>
      </c>
      <c r="D19" s="79">
        <v>0.75</v>
      </c>
      <c r="E19" s="91"/>
      <c r="F19" s="91"/>
      <c r="G19" s="91"/>
      <c r="H19" s="91"/>
      <c r="I19" s="91"/>
      <c r="J19" s="91"/>
      <c r="K19" s="91"/>
    </row>
    <row r="20" spans="1:11" ht="13.5" thickBot="1" x14ac:dyDescent="0.25">
      <c r="A20" s="274" t="s">
        <v>10</v>
      </c>
      <c r="B20" s="92">
        <v>0.18</v>
      </c>
      <c r="C20" s="93">
        <v>0.08</v>
      </c>
      <c r="D20" s="94">
        <v>0.74</v>
      </c>
      <c r="E20" s="91"/>
      <c r="F20" s="91"/>
      <c r="G20" s="91"/>
      <c r="H20" s="91"/>
      <c r="I20" s="91"/>
      <c r="J20" s="91"/>
      <c r="K20" s="91"/>
    </row>
    <row r="21" spans="1:11" x14ac:dyDescent="0.2">
      <c r="A21" s="95"/>
      <c r="B21" s="96"/>
      <c r="C21" s="96"/>
      <c r="D21" s="96"/>
      <c r="E21" s="91"/>
      <c r="F21" s="87"/>
      <c r="G21" s="87"/>
      <c r="H21" s="87"/>
    </row>
    <row r="22" spans="1:11" s="25" customFormat="1" x14ac:dyDescent="0.2">
      <c r="A22" s="74" t="str">
        <f>"Source : Apec," &amp;anneen2</f>
        <v>Source : Apec,2017</v>
      </c>
      <c r="B22" s="74"/>
      <c r="C22" s="74"/>
      <c r="D22" s="74"/>
      <c r="E22" s="74"/>
      <c r="F22" s="87"/>
      <c r="G22" s="87"/>
      <c r="H22" s="87"/>
    </row>
    <row r="23" spans="1:11" s="25" customFormat="1" x14ac:dyDescent="0.2">
      <c r="A23" s="74" t="str">
        <f>"Pour " &amp;anneen2&amp; ", " &amp;ROUND(B10*100,0)&amp; " % des entreprises bretonnes envisagent une croissance de leur effectif salarié et " &amp;ROUND(C10*100,0)&amp; " % une réduction. "</f>
        <v xml:space="preserve">Pour 2017, 21 % des entreprises bretonnes envisagent une croissance de leur effectif salarié et 6 % une réduction. </v>
      </c>
      <c r="B23" s="74"/>
      <c r="C23" s="74"/>
      <c r="D23" s="74"/>
      <c r="E23" s="74"/>
      <c r="F23" s="87"/>
      <c r="G23" s="87"/>
      <c r="H23" s="87"/>
    </row>
    <row r="24" spans="1:11" x14ac:dyDescent="0.2">
      <c r="A24" s="60"/>
      <c r="B24" s="60"/>
      <c r="C24" s="60"/>
      <c r="D24" s="60"/>
      <c r="E24" s="60"/>
      <c r="F24" s="87"/>
      <c r="G24" s="87"/>
      <c r="H24" s="87"/>
    </row>
    <row r="25" spans="1:11" x14ac:dyDescent="0.2">
      <c r="A25" s="41"/>
      <c r="B25" s="41"/>
      <c r="C25" s="41"/>
      <c r="D25" s="41"/>
      <c r="E25" s="41"/>
      <c r="F25" s="87"/>
      <c r="G25" s="87"/>
      <c r="H25" s="87"/>
    </row>
    <row r="26" spans="1:11" x14ac:dyDescent="0.2">
      <c r="A26" s="41"/>
      <c r="B26" s="41"/>
      <c r="C26" s="41"/>
      <c r="D26" s="41"/>
      <c r="E26" s="41"/>
      <c r="F26" s="87"/>
      <c r="G26" s="87"/>
      <c r="H26" s="87"/>
    </row>
    <row r="27" spans="1:11" ht="15.75" x14ac:dyDescent="0.2">
      <c r="A27" s="58"/>
      <c r="B27" s="41"/>
      <c r="C27" s="41"/>
      <c r="D27" s="41"/>
      <c r="E27" s="41"/>
      <c r="F27" s="87"/>
      <c r="G27" s="87"/>
      <c r="H27" s="87"/>
    </row>
    <row r="28" spans="1:11" x14ac:dyDescent="0.2">
      <c r="A28" s="41"/>
      <c r="B28" s="41"/>
      <c r="C28" s="41"/>
      <c r="D28" s="41"/>
      <c r="E28" s="41"/>
      <c r="F28" s="87"/>
      <c r="G28" s="87"/>
      <c r="H28" s="87"/>
    </row>
    <row r="29" spans="1:11" x14ac:dyDescent="0.2">
      <c r="A29" s="41"/>
      <c r="B29" s="41"/>
      <c r="C29" s="41"/>
      <c r="D29" s="41"/>
      <c r="E29" s="41"/>
      <c r="F29" s="87"/>
      <c r="G29" s="87"/>
      <c r="H29" s="87"/>
    </row>
    <row r="30" spans="1:11" x14ac:dyDescent="0.2">
      <c r="A30" s="41"/>
      <c r="B30" s="41"/>
      <c r="C30" s="41"/>
      <c r="D30" s="41"/>
      <c r="E30" s="41"/>
      <c r="F30" s="87"/>
      <c r="G30" s="87"/>
      <c r="H30" s="87"/>
    </row>
    <row r="31" spans="1:11" x14ac:dyDescent="0.2">
      <c r="A31" s="41"/>
      <c r="B31" s="41"/>
      <c r="C31" s="41"/>
      <c r="D31" s="41"/>
      <c r="E31" s="41"/>
      <c r="F31" s="87"/>
      <c r="G31" s="87"/>
      <c r="H31" s="87"/>
    </row>
    <row r="32" spans="1:11" x14ac:dyDescent="0.2">
      <c r="A32" s="41"/>
      <c r="B32" s="41"/>
      <c r="C32" s="41"/>
      <c r="D32" s="41"/>
      <c r="E32" s="41"/>
      <c r="F32" s="87"/>
      <c r="G32" s="87"/>
      <c r="H32" s="87"/>
    </row>
    <row r="33" spans="1:8" x14ac:dyDescent="0.2">
      <c r="A33" s="41"/>
      <c r="B33" s="41"/>
      <c r="C33" s="41"/>
      <c r="D33" s="41"/>
      <c r="E33" s="41"/>
      <c r="F33" s="87"/>
      <c r="G33" s="87"/>
      <c r="H33" s="87"/>
    </row>
    <row r="34" spans="1:8" x14ac:dyDescent="0.2">
      <c r="A34" s="41"/>
      <c r="B34" s="41"/>
      <c r="C34" s="41"/>
      <c r="D34" s="41"/>
      <c r="E34" s="41"/>
      <c r="F34" s="87"/>
      <c r="G34" s="87"/>
      <c r="H34" s="87"/>
    </row>
    <row r="35" spans="1:8" x14ac:dyDescent="0.2">
      <c r="A35" s="41"/>
      <c r="B35" s="41"/>
      <c r="C35" s="41"/>
      <c r="D35" s="41"/>
      <c r="E35" s="41"/>
      <c r="F35" s="87"/>
      <c r="G35" s="87"/>
      <c r="H35" s="87"/>
    </row>
    <row r="36" spans="1:8" x14ac:dyDescent="0.2">
      <c r="A36" s="41"/>
      <c r="B36" s="41"/>
      <c r="C36" s="41"/>
      <c r="D36" s="41"/>
      <c r="E36" s="41"/>
      <c r="F36" s="87"/>
      <c r="G36" s="87"/>
      <c r="H36" s="87"/>
    </row>
    <row r="37" spans="1:8" x14ac:dyDescent="0.2">
      <c r="A37" s="41"/>
      <c r="B37" s="41"/>
      <c r="C37" s="41"/>
      <c r="D37" s="41"/>
      <c r="E37" s="41"/>
      <c r="F37" s="87"/>
      <c r="G37" s="87"/>
      <c r="H37" s="87"/>
    </row>
    <row r="38" spans="1:8" x14ac:dyDescent="0.2">
      <c r="A38" s="41"/>
      <c r="B38" s="41"/>
      <c r="C38" s="41"/>
      <c r="D38" s="41"/>
      <c r="E38" s="41"/>
      <c r="F38" s="87"/>
      <c r="G38" s="87"/>
      <c r="H38" s="87"/>
    </row>
    <row r="39" spans="1:8" x14ac:dyDescent="0.2">
      <c r="A39" s="41"/>
      <c r="B39" s="41"/>
      <c r="C39" s="41"/>
      <c r="D39" s="41"/>
      <c r="E39" s="41"/>
      <c r="F39" s="41"/>
      <c r="G39" s="41"/>
    </row>
    <row r="40" spans="1:8" x14ac:dyDescent="0.2">
      <c r="A40" s="41"/>
      <c r="B40" s="41"/>
      <c r="C40" s="41"/>
      <c r="D40" s="41"/>
      <c r="E40" s="41"/>
      <c r="F40" s="41"/>
      <c r="G40" s="41"/>
    </row>
    <row r="41" spans="1:8" x14ac:dyDescent="0.2">
      <c r="A41" s="41"/>
      <c r="B41" s="41"/>
      <c r="C41" s="41"/>
      <c r="D41" s="41"/>
      <c r="E41" s="41"/>
      <c r="F41" s="41"/>
      <c r="G41" s="41"/>
    </row>
    <row r="42" spans="1:8" x14ac:dyDescent="0.2">
      <c r="A42" s="41"/>
      <c r="B42" s="41"/>
      <c r="C42" s="41"/>
      <c r="D42" s="41"/>
      <c r="E42" s="41"/>
      <c r="F42" s="41"/>
      <c r="G42" s="41"/>
    </row>
    <row r="43" spans="1:8" x14ac:dyDescent="0.2">
      <c r="A43" s="41"/>
      <c r="B43" s="41"/>
      <c r="C43" s="41"/>
      <c r="D43" s="41"/>
      <c r="E43" s="41"/>
      <c r="F43" s="41"/>
      <c r="G43" s="41"/>
    </row>
    <row r="44" spans="1:8" x14ac:dyDescent="0.2">
      <c r="A44" s="41"/>
      <c r="B44" s="41"/>
      <c r="C44" s="41"/>
      <c r="D44" s="41"/>
      <c r="E44" s="41"/>
      <c r="F44" s="41"/>
      <c r="G44" s="41"/>
    </row>
    <row r="45" spans="1:8" x14ac:dyDescent="0.2">
      <c r="A45" s="41"/>
      <c r="B45" s="41"/>
      <c r="C45" s="41"/>
      <c r="D45" s="41"/>
      <c r="E45" s="41"/>
      <c r="F45" s="41"/>
      <c r="G45" s="41"/>
    </row>
    <row r="46" spans="1:8" x14ac:dyDescent="0.2">
      <c r="A46" s="41"/>
      <c r="B46" s="41"/>
      <c r="C46" s="41"/>
      <c r="D46" s="41"/>
      <c r="E46" s="41"/>
      <c r="F46" s="41"/>
      <c r="G46" s="41"/>
    </row>
    <row r="47" spans="1:8" x14ac:dyDescent="0.2">
      <c r="A47" s="41"/>
      <c r="B47" s="41"/>
      <c r="C47" s="41"/>
      <c r="D47" s="41"/>
      <c r="E47" s="41"/>
      <c r="F47" s="41"/>
      <c r="G47" s="41"/>
    </row>
    <row r="48" spans="1:8" x14ac:dyDescent="0.2">
      <c r="A48" s="41"/>
      <c r="B48" s="41"/>
      <c r="C48" s="41"/>
      <c r="D48" s="41"/>
      <c r="E48" s="41"/>
      <c r="F48" s="41"/>
      <c r="G48" s="41"/>
    </row>
    <row r="49" spans="1:7" x14ac:dyDescent="0.2">
      <c r="A49" s="41"/>
      <c r="B49" s="41"/>
      <c r="C49" s="41"/>
      <c r="D49" s="41"/>
      <c r="E49" s="41"/>
      <c r="F49" s="41"/>
      <c r="G49" s="41"/>
    </row>
    <row r="50" spans="1:7" x14ac:dyDescent="0.2">
      <c r="A50" s="41"/>
      <c r="B50" s="41"/>
      <c r="C50" s="41"/>
      <c r="D50" s="41"/>
      <c r="E50" s="41"/>
      <c r="F50" s="41"/>
      <c r="G50" s="41"/>
    </row>
    <row r="51" spans="1:7" x14ac:dyDescent="0.2">
      <c r="A51" s="41"/>
      <c r="B51" s="41"/>
      <c r="C51" s="41"/>
      <c r="D51" s="41"/>
      <c r="E51" s="41"/>
      <c r="F51" s="41"/>
      <c r="G51" s="41"/>
    </row>
    <row r="52" spans="1:7" x14ac:dyDescent="0.2">
      <c r="A52" s="41"/>
      <c r="B52" s="41"/>
      <c r="C52" s="41"/>
      <c r="D52" s="41"/>
      <c r="E52" s="41"/>
      <c r="F52" s="41"/>
      <c r="G52" s="41"/>
    </row>
    <row r="53" spans="1:7" x14ac:dyDescent="0.2">
      <c r="A53" s="41"/>
      <c r="B53" s="41"/>
      <c r="C53" s="41"/>
      <c r="D53" s="41"/>
      <c r="E53" s="41"/>
      <c r="F53" s="41"/>
      <c r="G53" s="41"/>
    </row>
    <row r="54" spans="1:7" x14ac:dyDescent="0.2">
      <c r="A54" s="41"/>
      <c r="B54" s="41"/>
      <c r="C54" s="41"/>
      <c r="D54" s="41"/>
      <c r="E54" s="41"/>
      <c r="F54" s="41"/>
      <c r="G54" s="41"/>
    </row>
    <row r="55" spans="1:7" x14ac:dyDescent="0.2">
      <c r="A55" s="41"/>
      <c r="B55" s="41"/>
      <c r="C55" s="41"/>
      <c r="D55" s="41"/>
      <c r="E55" s="41"/>
      <c r="F55" s="41"/>
      <c r="G55" s="41"/>
    </row>
    <row r="56" spans="1:7" x14ac:dyDescent="0.2">
      <c r="A56" s="41"/>
      <c r="B56" s="41"/>
      <c r="C56" s="41"/>
      <c r="D56" s="41"/>
      <c r="E56" s="41"/>
      <c r="F56" s="41"/>
      <c r="G56" s="41"/>
    </row>
    <row r="57" spans="1:7" x14ac:dyDescent="0.2">
      <c r="A57" s="41"/>
      <c r="B57" s="41"/>
      <c r="C57" s="41"/>
      <c r="D57" s="41"/>
      <c r="E57" s="41"/>
      <c r="F57" s="41"/>
      <c r="G57" s="41"/>
    </row>
    <row r="58" spans="1:7" x14ac:dyDescent="0.2">
      <c r="A58" s="41"/>
      <c r="B58" s="41"/>
      <c r="C58" s="41"/>
      <c r="D58" s="41"/>
      <c r="E58" s="41"/>
      <c r="F58" s="41"/>
      <c r="G58" s="41"/>
    </row>
    <row r="59" spans="1:7" x14ac:dyDescent="0.2">
      <c r="A59" s="41"/>
      <c r="B59" s="41"/>
      <c r="C59" s="41"/>
      <c r="D59" s="41"/>
      <c r="E59" s="41"/>
      <c r="F59" s="41"/>
      <c r="G59" s="41"/>
    </row>
    <row r="60" spans="1:7" x14ac:dyDescent="0.2">
      <c r="A60" s="41"/>
      <c r="B60" s="41"/>
      <c r="C60" s="41"/>
      <c r="D60" s="41"/>
      <c r="E60" s="41"/>
      <c r="F60" s="41"/>
      <c r="G60" s="41"/>
    </row>
    <row r="61" spans="1:7" x14ac:dyDescent="0.2">
      <c r="A61" s="41"/>
      <c r="B61" s="41"/>
      <c r="C61" s="41"/>
      <c r="D61" s="41"/>
      <c r="E61" s="41"/>
      <c r="F61" s="41"/>
      <c r="G61" s="41"/>
    </row>
    <row r="62" spans="1:7" x14ac:dyDescent="0.2">
      <c r="A62" s="41"/>
      <c r="B62" s="41"/>
      <c r="C62" s="41"/>
      <c r="D62" s="41"/>
      <c r="E62" s="41"/>
      <c r="F62" s="41"/>
      <c r="G62" s="41"/>
    </row>
    <row r="63" spans="1:7" x14ac:dyDescent="0.2">
      <c r="A63" s="41"/>
      <c r="B63" s="41"/>
      <c r="C63" s="41"/>
      <c r="D63" s="41"/>
      <c r="E63" s="41"/>
      <c r="F63" s="41"/>
      <c r="G63" s="41"/>
    </row>
    <row r="64" spans="1:7" x14ac:dyDescent="0.2">
      <c r="A64" s="41"/>
      <c r="B64" s="41"/>
      <c r="C64" s="41"/>
      <c r="D64" s="41"/>
      <c r="E64" s="41"/>
      <c r="F64" s="41"/>
      <c r="G64" s="41"/>
    </row>
    <row r="65" spans="1:7" x14ac:dyDescent="0.2">
      <c r="A65" s="41"/>
      <c r="B65" s="41"/>
      <c r="C65" s="41"/>
      <c r="D65" s="41"/>
      <c r="E65" s="41"/>
      <c r="F65" s="41"/>
      <c r="G65" s="41"/>
    </row>
    <row r="66" spans="1:7" x14ac:dyDescent="0.2">
      <c r="A66" s="41"/>
      <c r="B66" s="41"/>
      <c r="C66" s="41"/>
      <c r="D66" s="41"/>
      <c r="E66" s="41"/>
      <c r="F66" s="41"/>
      <c r="G66" s="41"/>
    </row>
    <row r="67" spans="1:7" x14ac:dyDescent="0.2">
      <c r="A67" s="41"/>
      <c r="B67" s="41"/>
      <c r="C67" s="41"/>
      <c r="D67" s="41"/>
      <c r="E67" s="41"/>
      <c r="F67" s="41"/>
      <c r="G67" s="41"/>
    </row>
    <row r="68" spans="1:7" x14ac:dyDescent="0.2">
      <c r="A68" s="41"/>
      <c r="B68" s="41"/>
      <c r="C68" s="41"/>
      <c r="D68" s="41"/>
      <c r="E68" s="41"/>
      <c r="F68" s="41"/>
      <c r="G68" s="41"/>
    </row>
    <row r="69" spans="1:7" x14ac:dyDescent="0.2">
      <c r="A69" s="41"/>
      <c r="B69" s="41"/>
      <c r="C69" s="41"/>
      <c r="D69" s="41"/>
      <c r="E69" s="41"/>
      <c r="F69" s="41"/>
      <c r="G69" s="41"/>
    </row>
    <row r="70" spans="1:7" x14ac:dyDescent="0.2">
      <c r="A70" s="41"/>
      <c r="B70" s="41"/>
      <c r="C70" s="41"/>
      <c r="D70" s="41"/>
      <c r="E70" s="41"/>
      <c r="F70" s="41"/>
      <c r="G70" s="41"/>
    </row>
    <row r="71" spans="1:7" x14ac:dyDescent="0.2">
      <c r="A71" s="41"/>
      <c r="B71" s="41"/>
      <c r="C71" s="41"/>
      <c r="D71" s="41"/>
      <c r="E71" s="41"/>
      <c r="F71" s="41"/>
      <c r="G71" s="41"/>
    </row>
    <row r="72" spans="1:7" x14ac:dyDescent="0.2">
      <c r="A72" s="41"/>
      <c r="B72" s="41"/>
      <c r="C72" s="41"/>
      <c r="D72" s="41"/>
      <c r="E72" s="41"/>
      <c r="F72" s="41"/>
      <c r="G72" s="41"/>
    </row>
    <row r="73" spans="1:7" x14ac:dyDescent="0.2">
      <c r="A73" s="41"/>
      <c r="B73" s="41"/>
      <c r="C73" s="41"/>
      <c r="D73" s="41"/>
      <c r="E73" s="41"/>
      <c r="F73" s="41"/>
      <c r="G73" s="41"/>
    </row>
    <row r="74" spans="1:7" x14ac:dyDescent="0.2">
      <c r="A74" s="41"/>
      <c r="B74" s="41"/>
      <c r="C74" s="41"/>
      <c r="D74" s="41"/>
      <c r="E74" s="41"/>
      <c r="F74" s="41"/>
      <c r="G74" s="41"/>
    </row>
    <row r="75" spans="1:7" x14ac:dyDescent="0.2">
      <c r="A75" s="41"/>
      <c r="B75" s="41"/>
      <c r="C75" s="41"/>
      <c r="D75" s="41"/>
      <c r="E75" s="41"/>
      <c r="F75" s="41"/>
      <c r="G75" s="41"/>
    </row>
    <row r="76" spans="1:7" x14ac:dyDescent="0.2">
      <c r="A76" s="41"/>
      <c r="B76" s="41"/>
      <c r="C76" s="41"/>
      <c r="D76" s="41"/>
      <c r="E76" s="41"/>
      <c r="F76" s="41"/>
      <c r="G76" s="41"/>
    </row>
    <row r="77" spans="1:7" x14ac:dyDescent="0.2">
      <c r="A77" s="41"/>
      <c r="B77" s="41"/>
      <c r="C77" s="41"/>
      <c r="D77" s="41"/>
      <c r="E77" s="41"/>
      <c r="F77" s="41"/>
      <c r="G77" s="41"/>
    </row>
    <row r="78" spans="1:7" x14ac:dyDescent="0.2">
      <c r="A78" s="41"/>
      <c r="B78" s="41"/>
      <c r="C78" s="41"/>
      <c r="D78" s="41"/>
      <c r="E78" s="41"/>
      <c r="F78" s="41"/>
      <c r="G78" s="41"/>
    </row>
    <row r="79" spans="1:7" x14ac:dyDescent="0.2">
      <c r="A79" s="41"/>
      <c r="B79" s="41"/>
      <c r="C79" s="41"/>
      <c r="D79" s="41"/>
      <c r="E79" s="41"/>
      <c r="F79" s="41"/>
      <c r="G79" s="41"/>
    </row>
    <row r="80" spans="1:7" x14ac:dyDescent="0.2">
      <c r="A80" s="41"/>
      <c r="B80" s="41"/>
      <c r="C80" s="41"/>
      <c r="D80" s="41"/>
      <c r="E80" s="41"/>
      <c r="F80" s="41"/>
      <c r="G80" s="41"/>
    </row>
    <row r="81" spans="1:7" x14ac:dyDescent="0.2">
      <c r="A81" s="41"/>
      <c r="B81" s="41"/>
      <c r="C81" s="41"/>
      <c r="D81" s="41"/>
      <c r="E81" s="41"/>
      <c r="F81" s="41"/>
      <c r="G81" s="41"/>
    </row>
    <row r="82" spans="1:7" x14ac:dyDescent="0.2">
      <c r="A82" s="41"/>
      <c r="B82" s="41"/>
      <c r="C82" s="41"/>
      <c r="D82" s="41"/>
      <c r="E82" s="41"/>
      <c r="F82" s="41"/>
      <c r="G82" s="41"/>
    </row>
    <row r="83" spans="1:7" x14ac:dyDescent="0.2">
      <c r="A83" s="41"/>
      <c r="B83" s="41"/>
      <c r="C83" s="41"/>
      <c r="D83" s="41"/>
      <c r="E83" s="41"/>
      <c r="F83" s="41"/>
      <c r="G83" s="41"/>
    </row>
    <row r="84" spans="1:7" x14ac:dyDescent="0.2">
      <c r="A84" s="41"/>
      <c r="B84" s="41"/>
      <c r="C84" s="41"/>
      <c r="D84" s="41"/>
      <c r="E84" s="41"/>
      <c r="F84" s="41"/>
      <c r="G84" s="41"/>
    </row>
    <row r="85" spans="1:7" x14ac:dyDescent="0.2">
      <c r="A85" s="41"/>
      <c r="B85" s="41"/>
      <c r="C85" s="41"/>
      <c r="D85" s="41"/>
      <c r="E85" s="41"/>
      <c r="F85" s="41"/>
      <c r="G85" s="41"/>
    </row>
    <row r="86" spans="1:7" x14ac:dyDescent="0.2">
      <c r="A86" s="41"/>
      <c r="B86" s="41"/>
      <c r="C86" s="41"/>
      <c r="D86" s="41"/>
      <c r="E86" s="41"/>
      <c r="F86" s="41"/>
      <c r="G86" s="41"/>
    </row>
    <row r="87" spans="1:7" x14ac:dyDescent="0.2">
      <c r="A87" s="41"/>
      <c r="B87" s="41"/>
      <c r="C87" s="41"/>
      <c r="D87" s="41"/>
      <c r="E87" s="41"/>
      <c r="F87" s="41"/>
      <c r="G87" s="41"/>
    </row>
    <row r="88" spans="1:7" x14ac:dyDescent="0.2">
      <c r="A88" s="41"/>
      <c r="B88" s="41"/>
      <c r="C88" s="41"/>
      <c r="D88" s="41"/>
      <c r="E88" s="41"/>
      <c r="F88" s="41"/>
      <c r="G88" s="41"/>
    </row>
    <row r="89" spans="1:7" x14ac:dyDescent="0.2">
      <c r="A89" s="41"/>
      <c r="B89" s="41"/>
      <c r="C89" s="41"/>
      <c r="D89" s="41"/>
      <c r="E89" s="41"/>
      <c r="F89" s="41"/>
      <c r="G89" s="41"/>
    </row>
    <row r="90" spans="1:7" x14ac:dyDescent="0.2">
      <c r="A90" s="41"/>
      <c r="B90" s="41"/>
      <c r="C90" s="41"/>
      <c r="D90" s="41"/>
      <c r="E90" s="41"/>
      <c r="F90" s="41"/>
      <c r="G90" s="41"/>
    </row>
    <row r="91" spans="1:7" x14ac:dyDescent="0.2">
      <c r="A91" s="41"/>
      <c r="B91" s="41"/>
      <c r="C91" s="41"/>
      <c r="D91" s="41"/>
      <c r="E91" s="41"/>
      <c r="F91" s="41"/>
      <c r="G91" s="41"/>
    </row>
    <row r="92" spans="1:7" x14ac:dyDescent="0.2">
      <c r="A92" s="41"/>
      <c r="B92" s="41"/>
      <c r="C92" s="41"/>
      <c r="D92" s="41"/>
      <c r="E92" s="41"/>
      <c r="F92" s="41"/>
      <c r="G92" s="41"/>
    </row>
    <row r="93" spans="1:7" x14ac:dyDescent="0.2">
      <c r="A93" s="41"/>
      <c r="B93" s="41"/>
      <c r="C93" s="41"/>
      <c r="D93" s="41"/>
      <c r="E93" s="41"/>
      <c r="F93" s="41"/>
      <c r="G93" s="41"/>
    </row>
    <row r="94" spans="1:7" x14ac:dyDescent="0.2">
      <c r="A94" s="41"/>
      <c r="B94" s="41"/>
      <c r="C94" s="41"/>
      <c r="D94" s="41"/>
      <c r="E94" s="41"/>
      <c r="F94" s="41"/>
      <c r="G94" s="41"/>
    </row>
    <row r="95" spans="1:7" x14ac:dyDescent="0.2">
      <c r="A95" s="41"/>
      <c r="B95" s="41"/>
      <c r="C95" s="41"/>
      <c r="D95" s="41"/>
      <c r="E95" s="41"/>
      <c r="F95" s="41"/>
      <c r="G95" s="41"/>
    </row>
    <row r="96" spans="1:7" x14ac:dyDescent="0.2">
      <c r="A96" s="41"/>
      <c r="B96" s="41"/>
      <c r="C96" s="41"/>
      <c r="D96" s="41"/>
      <c r="E96" s="41"/>
      <c r="F96" s="41"/>
      <c r="G96" s="41"/>
    </row>
    <row r="97" spans="1:7" x14ac:dyDescent="0.2">
      <c r="A97" s="41"/>
      <c r="B97" s="41"/>
      <c r="C97" s="41"/>
      <c r="D97" s="41"/>
      <c r="E97" s="41"/>
      <c r="F97" s="41"/>
      <c r="G97" s="41"/>
    </row>
    <row r="98" spans="1:7" x14ac:dyDescent="0.2">
      <c r="A98" s="41"/>
      <c r="B98" s="41"/>
      <c r="C98" s="41"/>
      <c r="D98" s="41"/>
      <c r="E98" s="41"/>
      <c r="F98" s="41"/>
      <c r="G98" s="41"/>
    </row>
    <row r="99" spans="1:7" x14ac:dyDescent="0.2">
      <c r="A99" s="41"/>
      <c r="B99" s="41"/>
      <c r="C99" s="41"/>
      <c r="D99" s="41"/>
      <c r="E99" s="41"/>
      <c r="F99" s="41"/>
      <c r="G99" s="41"/>
    </row>
    <row r="100" spans="1:7" x14ac:dyDescent="0.2">
      <c r="A100" s="41"/>
      <c r="B100" s="41"/>
      <c r="C100" s="41"/>
      <c r="D100" s="41"/>
      <c r="E100" s="41"/>
      <c r="F100" s="41"/>
      <c r="G100" s="41"/>
    </row>
    <row r="101" spans="1:7" x14ac:dyDescent="0.2">
      <c r="A101" s="41"/>
      <c r="B101" s="41"/>
      <c r="C101" s="41"/>
      <c r="D101" s="41"/>
      <c r="E101" s="41"/>
      <c r="F101" s="41"/>
      <c r="G101" s="41"/>
    </row>
    <row r="102" spans="1:7" x14ac:dyDescent="0.2">
      <c r="A102" s="41"/>
      <c r="B102" s="41"/>
      <c r="C102" s="41"/>
      <c r="D102" s="41"/>
      <c r="E102" s="41"/>
      <c r="F102" s="41"/>
      <c r="G102" s="41"/>
    </row>
    <row r="103" spans="1:7" x14ac:dyDescent="0.2">
      <c r="A103" s="41"/>
      <c r="B103" s="41"/>
      <c r="C103" s="41"/>
      <c r="D103" s="41"/>
      <c r="E103" s="41"/>
      <c r="F103" s="41"/>
      <c r="G103" s="41"/>
    </row>
    <row r="104" spans="1:7" x14ac:dyDescent="0.2">
      <c r="A104" s="41"/>
      <c r="B104" s="41"/>
      <c r="C104" s="41"/>
      <c r="D104" s="41"/>
      <c r="E104" s="41"/>
      <c r="F104" s="41"/>
      <c r="G104" s="41"/>
    </row>
    <row r="105" spans="1:7" x14ac:dyDescent="0.2">
      <c r="A105" s="41"/>
      <c r="B105" s="41"/>
      <c r="C105" s="41"/>
      <c r="D105" s="41"/>
      <c r="E105" s="41"/>
      <c r="F105" s="41"/>
      <c r="G105" s="41"/>
    </row>
    <row r="106" spans="1:7" x14ac:dyDescent="0.2">
      <c r="A106" s="41"/>
      <c r="B106" s="41"/>
      <c r="C106" s="41"/>
      <c r="D106" s="41"/>
      <c r="E106" s="41"/>
      <c r="F106" s="41"/>
      <c r="G106" s="41"/>
    </row>
    <row r="107" spans="1:7" x14ac:dyDescent="0.2">
      <c r="A107" s="41"/>
      <c r="B107" s="41"/>
      <c r="C107" s="41"/>
      <c r="D107" s="41"/>
      <c r="E107" s="41"/>
      <c r="F107" s="41"/>
      <c r="G107" s="41"/>
    </row>
    <row r="108" spans="1:7" x14ac:dyDescent="0.2">
      <c r="A108" s="41"/>
      <c r="B108" s="41"/>
      <c r="C108" s="41"/>
      <c r="D108" s="41"/>
      <c r="E108" s="41"/>
      <c r="F108" s="41"/>
      <c r="G108" s="41"/>
    </row>
    <row r="109" spans="1:7" x14ac:dyDescent="0.2">
      <c r="A109" s="41"/>
      <c r="B109" s="41"/>
      <c r="C109" s="41"/>
      <c r="D109" s="41"/>
      <c r="E109" s="41"/>
      <c r="F109" s="41"/>
      <c r="G109" s="41"/>
    </row>
    <row r="110" spans="1:7" x14ac:dyDescent="0.2">
      <c r="A110" s="41"/>
      <c r="B110" s="41"/>
      <c r="C110" s="41"/>
      <c r="D110" s="41"/>
      <c r="E110" s="41"/>
      <c r="F110" s="41"/>
      <c r="G110" s="41"/>
    </row>
    <row r="111" spans="1:7" x14ac:dyDescent="0.2">
      <c r="A111" s="41"/>
      <c r="B111" s="41"/>
      <c r="C111" s="41"/>
      <c r="D111" s="41"/>
      <c r="E111" s="41"/>
      <c r="F111" s="41"/>
      <c r="G111" s="41"/>
    </row>
    <row r="112" spans="1:7" x14ac:dyDescent="0.2">
      <c r="A112" s="41"/>
      <c r="B112" s="41"/>
      <c r="C112" s="41"/>
      <c r="D112" s="41"/>
      <c r="E112" s="41"/>
      <c r="F112" s="41"/>
      <c r="G112" s="41"/>
    </row>
    <row r="113" spans="1:7" x14ac:dyDescent="0.2">
      <c r="A113" s="41"/>
      <c r="B113" s="41"/>
      <c r="C113" s="41"/>
      <c r="D113" s="41"/>
      <c r="E113" s="41"/>
      <c r="F113" s="41"/>
      <c r="G113" s="41"/>
    </row>
    <row r="114" spans="1:7" x14ac:dyDescent="0.2">
      <c r="A114" s="41"/>
      <c r="B114" s="41"/>
      <c r="C114" s="41"/>
      <c r="D114" s="41"/>
      <c r="E114" s="41"/>
      <c r="F114" s="41"/>
      <c r="G114" s="41"/>
    </row>
    <row r="115" spans="1:7" x14ac:dyDescent="0.2">
      <c r="A115" s="41"/>
      <c r="B115" s="41"/>
      <c r="C115" s="41"/>
      <c r="D115" s="41"/>
      <c r="E115" s="41"/>
      <c r="F115" s="41"/>
      <c r="G115" s="41"/>
    </row>
    <row r="116" spans="1:7" x14ac:dyDescent="0.2">
      <c r="A116" s="41"/>
      <c r="B116" s="41"/>
      <c r="C116" s="41"/>
      <c r="D116" s="41"/>
      <c r="E116" s="41"/>
      <c r="F116" s="41"/>
      <c r="G116" s="41"/>
    </row>
    <row r="117" spans="1:7" x14ac:dyDescent="0.2">
      <c r="A117" s="41"/>
      <c r="B117" s="41"/>
      <c r="C117" s="41"/>
      <c r="D117" s="41"/>
      <c r="E117" s="41"/>
      <c r="F117" s="41"/>
      <c r="G117" s="41"/>
    </row>
    <row r="118" spans="1:7" x14ac:dyDescent="0.2">
      <c r="A118" s="41"/>
      <c r="B118" s="41"/>
      <c r="C118" s="41"/>
      <c r="D118" s="41"/>
      <c r="E118" s="41"/>
      <c r="F118" s="41"/>
      <c r="G118" s="41"/>
    </row>
    <row r="119" spans="1:7" x14ac:dyDescent="0.2">
      <c r="A119" s="41"/>
      <c r="B119" s="41"/>
      <c r="C119" s="41"/>
      <c r="D119" s="41"/>
      <c r="E119" s="41"/>
      <c r="F119" s="41"/>
      <c r="G119" s="41"/>
    </row>
    <row r="120" spans="1:7" x14ac:dyDescent="0.2">
      <c r="A120" s="41"/>
      <c r="B120" s="41"/>
      <c r="C120" s="41"/>
      <c r="D120" s="41"/>
      <c r="E120" s="41"/>
      <c r="F120" s="41"/>
      <c r="G120" s="41"/>
    </row>
    <row r="121" spans="1:7" x14ac:dyDescent="0.2">
      <c r="A121" s="41"/>
      <c r="B121" s="41"/>
      <c r="C121" s="41"/>
      <c r="D121" s="41"/>
      <c r="E121" s="41"/>
      <c r="F121" s="41"/>
      <c r="G121" s="41"/>
    </row>
    <row r="122" spans="1:7" x14ac:dyDescent="0.2">
      <c r="A122" s="41"/>
      <c r="B122" s="41"/>
      <c r="C122" s="41"/>
      <c r="D122" s="41"/>
      <c r="E122" s="41"/>
      <c r="F122" s="41"/>
      <c r="G122" s="41"/>
    </row>
    <row r="123" spans="1:7" x14ac:dyDescent="0.2">
      <c r="A123" s="41"/>
      <c r="B123" s="41"/>
      <c r="C123" s="41"/>
      <c r="D123" s="41"/>
      <c r="E123" s="41"/>
      <c r="F123" s="41"/>
      <c r="G123" s="41"/>
    </row>
    <row r="124" spans="1:7" x14ac:dyDescent="0.2">
      <c r="A124" s="41"/>
      <c r="B124" s="41"/>
      <c r="C124" s="41"/>
      <c r="D124" s="41"/>
      <c r="E124" s="41"/>
      <c r="F124" s="41"/>
      <c r="G124" s="41"/>
    </row>
    <row r="125" spans="1:7" x14ac:dyDescent="0.2">
      <c r="A125" s="41"/>
      <c r="B125" s="41"/>
      <c r="C125" s="41"/>
      <c r="D125" s="41"/>
      <c r="E125" s="41"/>
      <c r="F125" s="41"/>
      <c r="G125" s="41"/>
    </row>
    <row r="126" spans="1:7" x14ac:dyDescent="0.2">
      <c r="A126" s="41"/>
      <c r="B126" s="41"/>
      <c r="C126" s="41"/>
      <c r="D126" s="41"/>
      <c r="E126" s="41"/>
      <c r="F126" s="41"/>
      <c r="G126" s="41"/>
    </row>
    <row r="127" spans="1:7" x14ac:dyDescent="0.2">
      <c r="A127" s="41"/>
      <c r="B127" s="41"/>
      <c r="C127" s="41"/>
      <c r="D127" s="41"/>
      <c r="E127" s="41"/>
      <c r="F127" s="41"/>
      <c r="G127" s="41"/>
    </row>
    <row r="128" spans="1:7" x14ac:dyDescent="0.2">
      <c r="A128" s="41"/>
      <c r="B128" s="41"/>
      <c r="C128" s="41"/>
      <c r="D128" s="41"/>
      <c r="E128" s="41"/>
      <c r="F128" s="41"/>
      <c r="G128" s="41"/>
    </row>
    <row r="129" spans="1:7" x14ac:dyDescent="0.2">
      <c r="A129" s="41"/>
      <c r="B129" s="41"/>
      <c r="C129" s="41"/>
      <c r="D129" s="41"/>
      <c r="E129" s="41"/>
      <c r="F129" s="41"/>
      <c r="G129" s="41"/>
    </row>
  </sheetData>
  <sheetProtection sort="0" autoFilter="0" pivotTables="0"/>
  <sortState ref="A8:D19">
    <sortCondition ref="A8:A19"/>
  </sortState>
  <mergeCells count="1">
    <mergeCell ref="F6:G6"/>
  </mergeCells>
  <hyperlinks>
    <hyperlink ref="F6:G6" location="Sommaire!B1" display="REVENIR AU SOMMAIR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L129"/>
  <sheetViews>
    <sheetView showGridLines="0" workbookViewId="0">
      <selection activeCell="A8" sqref="A8:XFD8"/>
    </sheetView>
  </sheetViews>
  <sheetFormatPr baseColWidth="10" defaultColWidth="10.85546875" defaultRowHeight="12.75" x14ac:dyDescent="0.2"/>
  <cols>
    <col min="1" max="1" width="38.28515625" style="22" customWidth="1"/>
    <col min="2" max="2" width="15.85546875" style="22" customWidth="1"/>
    <col min="3" max="3" width="15.7109375" style="22" customWidth="1"/>
    <col min="4" max="4" width="16.85546875" style="22" customWidth="1"/>
    <col min="5" max="5" width="10.85546875" style="22"/>
    <col min="6" max="6" width="16.42578125" style="22" customWidth="1"/>
    <col min="7" max="16384" width="10.85546875" style="22"/>
  </cols>
  <sheetData>
    <row r="1" spans="1:11" ht="18" x14ac:dyDescent="0.2">
      <c r="A1" s="76" t="str">
        <f>"LES RECRUTEMENTS PRÉVUS ET PERSPECTIVES POUR " &amp;anneen2&amp; " PAR RÉGION"</f>
        <v>LES RECRUTEMENTS PRÉVUS ET PERSPECTIVES POUR 2017 PAR RÉGION</v>
      </c>
      <c r="B1" s="60"/>
      <c r="C1" s="63"/>
      <c r="D1" s="60"/>
      <c r="E1" s="60"/>
      <c r="F1" s="60"/>
      <c r="G1" s="60"/>
    </row>
    <row r="2" spans="1:11" x14ac:dyDescent="0.2">
      <c r="A2" s="77" t="s">
        <v>51</v>
      </c>
      <c r="B2" s="60"/>
      <c r="C2" s="60"/>
      <c r="D2" s="60"/>
      <c r="E2" s="60"/>
      <c r="F2" s="60"/>
      <c r="G2" s="60"/>
    </row>
    <row r="3" spans="1:11" ht="15.75" x14ac:dyDescent="0.2">
      <c r="A3" s="84"/>
      <c r="B3" s="60"/>
      <c r="C3" s="60"/>
      <c r="D3" s="60"/>
      <c r="E3" s="60"/>
      <c r="F3" s="60"/>
      <c r="G3" s="60"/>
    </row>
    <row r="4" spans="1:11" x14ac:dyDescent="0.2">
      <c r="A4" s="60"/>
      <c r="B4" s="60"/>
      <c r="C4" s="60"/>
      <c r="D4" s="60"/>
      <c r="E4" s="60"/>
      <c r="F4" s="60"/>
      <c r="G4" s="60"/>
    </row>
    <row r="5" spans="1:11" ht="13.5" thickBot="1" x14ac:dyDescent="0.25">
      <c r="A5" s="89" t="str">
        <f>"Tableau 10 :  Perspectives d'évolution des effectifs cadres pour " &amp;anneen2&amp; " dans chaque région "</f>
        <v xml:space="preserve">Tableau 10 :  Perspectives d'évolution des effectifs cadres pour 2017 dans chaque région </v>
      </c>
      <c r="B5" s="90"/>
      <c r="C5" s="90"/>
      <c r="D5" s="90"/>
      <c r="E5" s="60"/>
      <c r="F5" s="60"/>
      <c r="G5" s="60"/>
    </row>
    <row r="6" spans="1:11" ht="39.75" customHeight="1" thickBot="1" x14ac:dyDescent="0.25">
      <c r="A6" s="78" t="str">
        <f>"Part d'entreprises envisageant pour " &amp;anneen2&amp;  " une …"</f>
        <v>Part d'entreprises envisageant pour 2017 une …</v>
      </c>
      <c r="B6" s="78" t="s">
        <v>47</v>
      </c>
      <c r="C6" s="78" t="s">
        <v>46</v>
      </c>
      <c r="D6" s="78" t="s">
        <v>45</v>
      </c>
      <c r="E6" s="60"/>
      <c r="F6" s="550" t="s">
        <v>35</v>
      </c>
      <c r="G6" s="551"/>
    </row>
    <row r="7" spans="1:11" ht="24.75" customHeight="1" x14ac:dyDescent="0.2">
      <c r="A7" s="345" t="s">
        <v>57</v>
      </c>
      <c r="B7" s="369"/>
      <c r="C7" s="369"/>
      <c r="D7" s="371"/>
      <c r="E7" s="60"/>
      <c r="F7" s="60"/>
    </row>
    <row r="8" spans="1:11" x14ac:dyDescent="0.2">
      <c r="A8" s="381" t="s">
        <v>148</v>
      </c>
      <c r="B8" s="346">
        <v>0.1</v>
      </c>
      <c r="C8" s="346">
        <v>0.04</v>
      </c>
      <c r="D8" s="346">
        <v>0.86</v>
      </c>
      <c r="E8" s="87"/>
      <c r="F8" s="87"/>
      <c r="G8" s="87"/>
      <c r="H8" s="87"/>
      <c r="I8" s="87"/>
      <c r="J8" s="87"/>
      <c r="K8" s="87"/>
    </row>
    <row r="9" spans="1:11" x14ac:dyDescent="0.2">
      <c r="A9" s="71" t="s">
        <v>149</v>
      </c>
      <c r="B9" s="346">
        <v>0.08</v>
      </c>
      <c r="C9" s="346">
        <v>0.05</v>
      </c>
      <c r="D9" s="346">
        <v>0.86999999999999988</v>
      </c>
      <c r="E9" s="87"/>
      <c r="F9" s="87"/>
      <c r="G9" s="87"/>
      <c r="H9" s="87"/>
      <c r="I9" s="87"/>
      <c r="J9" s="87"/>
      <c r="K9" s="87"/>
    </row>
    <row r="10" spans="1:11" x14ac:dyDescent="0.2">
      <c r="A10" s="71" t="s">
        <v>150</v>
      </c>
      <c r="B10" s="79">
        <v>0.09</v>
      </c>
      <c r="C10" s="79">
        <v>0.04</v>
      </c>
      <c r="D10" s="79">
        <v>0.86999999999999988</v>
      </c>
      <c r="E10" s="87"/>
      <c r="F10" s="87"/>
      <c r="G10" s="87"/>
      <c r="H10" s="87"/>
      <c r="I10" s="87"/>
      <c r="J10" s="87"/>
      <c r="K10" s="87"/>
    </row>
    <row r="11" spans="1:11" x14ac:dyDescent="0.2">
      <c r="A11" s="71" t="s">
        <v>151</v>
      </c>
      <c r="B11" s="79">
        <v>0.09</v>
      </c>
      <c r="C11" s="79">
        <v>0.05</v>
      </c>
      <c r="D11" s="79">
        <v>0.86</v>
      </c>
      <c r="E11" s="87"/>
      <c r="F11" s="87"/>
      <c r="G11" s="87"/>
      <c r="H11" s="87"/>
      <c r="I11" s="87"/>
      <c r="J11" s="87"/>
      <c r="K11" s="87"/>
    </row>
    <row r="12" spans="1:11" x14ac:dyDescent="0.2">
      <c r="A12" s="68" t="s">
        <v>276</v>
      </c>
      <c r="B12" s="79">
        <v>0.1</v>
      </c>
      <c r="C12" s="79">
        <v>0.05</v>
      </c>
      <c r="D12" s="79">
        <v>0.85</v>
      </c>
      <c r="E12" s="87"/>
      <c r="F12" s="87"/>
      <c r="G12" s="87"/>
      <c r="H12" s="87"/>
      <c r="I12" s="87"/>
      <c r="J12" s="87"/>
      <c r="K12" s="87"/>
    </row>
    <row r="13" spans="1:11" x14ac:dyDescent="0.2">
      <c r="A13" s="71" t="s">
        <v>277</v>
      </c>
      <c r="B13" s="79">
        <v>0.11</v>
      </c>
      <c r="C13" s="79">
        <v>0.04</v>
      </c>
      <c r="D13" s="79">
        <v>0.85</v>
      </c>
      <c r="E13" s="87"/>
      <c r="F13" s="87"/>
      <c r="G13" s="87"/>
      <c r="H13" s="87"/>
      <c r="I13" s="87"/>
      <c r="J13" s="87"/>
      <c r="K13" s="87"/>
    </row>
    <row r="14" spans="1:11" x14ac:dyDescent="0.2">
      <c r="A14" s="71" t="s">
        <v>23</v>
      </c>
      <c r="B14" s="79">
        <v>0.14000000000000001</v>
      </c>
      <c r="C14" s="79">
        <v>0.05</v>
      </c>
      <c r="D14" s="79">
        <v>0.81</v>
      </c>
      <c r="E14" s="87"/>
      <c r="F14" s="87"/>
      <c r="G14" s="87"/>
      <c r="H14" s="87"/>
      <c r="I14" s="87"/>
      <c r="J14" s="87"/>
      <c r="K14" s="87"/>
    </row>
    <row r="15" spans="1:11" x14ac:dyDescent="0.2">
      <c r="A15" s="71" t="s">
        <v>152</v>
      </c>
      <c r="B15" s="79">
        <v>0.08</v>
      </c>
      <c r="C15" s="79">
        <v>0.04</v>
      </c>
      <c r="D15" s="79">
        <v>0.88000000000000012</v>
      </c>
      <c r="E15" s="87"/>
      <c r="F15" s="87"/>
      <c r="G15" s="87"/>
      <c r="H15" s="87"/>
      <c r="I15" s="87"/>
      <c r="J15" s="87"/>
      <c r="K15" s="87"/>
    </row>
    <row r="16" spans="1:11" x14ac:dyDescent="0.2">
      <c r="A16" s="71" t="s">
        <v>278</v>
      </c>
      <c r="B16" s="79">
        <v>0.1</v>
      </c>
      <c r="C16" s="79">
        <v>0.05</v>
      </c>
      <c r="D16" s="79">
        <v>0.85</v>
      </c>
      <c r="E16" s="87"/>
      <c r="F16" s="87"/>
      <c r="G16" s="87"/>
      <c r="H16" s="87"/>
      <c r="I16" s="87"/>
      <c r="J16" s="87"/>
      <c r="K16" s="87"/>
    </row>
    <row r="17" spans="1:12" x14ac:dyDescent="0.2">
      <c r="A17" s="71" t="s">
        <v>279</v>
      </c>
      <c r="B17" s="79">
        <v>0.09</v>
      </c>
      <c r="C17" s="79">
        <v>0.04</v>
      </c>
      <c r="D17" s="79">
        <v>0.87</v>
      </c>
      <c r="E17" s="87"/>
      <c r="F17" s="87"/>
      <c r="G17" s="87"/>
      <c r="H17" s="87"/>
      <c r="I17" s="87"/>
      <c r="J17" s="87"/>
      <c r="K17" s="87"/>
    </row>
    <row r="18" spans="1:12" x14ac:dyDescent="0.2">
      <c r="A18" s="71" t="s">
        <v>153</v>
      </c>
      <c r="B18" s="79">
        <v>0.08</v>
      </c>
      <c r="C18" s="79">
        <v>0.04</v>
      </c>
      <c r="D18" s="79">
        <v>0.88</v>
      </c>
      <c r="E18" s="87"/>
      <c r="F18" s="87"/>
      <c r="G18" s="87"/>
      <c r="H18" s="87"/>
      <c r="I18" s="87"/>
      <c r="J18" s="87"/>
      <c r="K18" s="87"/>
    </row>
    <row r="19" spans="1:12" ht="13.5" thickBot="1" x14ac:dyDescent="0.25">
      <c r="A19" s="71" t="s">
        <v>154</v>
      </c>
      <c r="B19" s="79">
        <v>0.08</v>
      </c>
      <c r="C19" s="79">
        <v>0.05</v>
      </c>
      <c r="D19" s="79">
        <v>0.87</v>
      </c>
      <c r="E19" s="87"/>
      <c r="F19" s="87"/>
      <c r="G19" s="87"/>
      <c r="H19" s="87"/>
      <c r="I19" s="87"/>
      <c r="J19" s="87"/>
      <c r="K19" s="87"/>
    </row>
    <row r="20" spans="1:12" s="25" customFormat="1" ht="13.5" thickBot="1" x14ac:dyDescent="0.25">
      <c r="A20" s="274" t="s">
        <v>10</v>
      </c>
      <c r="B20" s="92">
        <v>0.1</v>
      </c>
      <c r="C20" s="93">
        <v>0.05</v>
      </c>
      <c r="D20" s="94">
        <v>0.85</v>
      </c>
      <c r="E20" s="87"/>
      <c r="F20" s="87"/>
      <c r="G20" s="87"/>
      <c r="H20" s="87"/>
      <c r="I20" s="87"/>
      <c r="J20" s="87"/>
      <c r="K20" s="87"/>
      <c r="L20" s="22"/>
    </row>
    <row r="21" spans="1:12" s="25" customFormat="1" x14ac:dyDescent="0.2">
      <c r="A21" s="74"/>
      <c r="B21" s="74"/>
      <c r="C21" s="74"/>
      <c r="D21" s="74"/>
      <c r="E21" s="98"/>
      <c r="F21" s="87"/>
      <c r="G21" s="87"/>
      <c r="H21" s="87"/>
    </row>
    <row r="22" spans="1:12" x14ac:dyDescent="0.2">
      <c r="A22" s="74" t="str">
        <f>"Source : Apec," &amp;anneen2</f>
        <v>Source : Apec,2017</v>
      </c>
      <c r="B22" s="74"/>
      <c r="C22" s="74"/>
      <c r="D22" s="74"/>
      <c r="E22" s="60"/>
      <c r="F22" s="87"/>
      <c r="G22" s="87"/>
      <c r="H22" s="87"/>
    </row>
    <row r="23" spans="1:12" x14ac:dyDescent="0.2">
      <c r="A23" s="74" t="str">
        <f>"Pour " &amp;anneen2&amp; ", " &amp;ROUND(B15*100,0)&amp; " % des entreprises normandes envisagent une croissance de leur effectif cadre et " &amp;ROUND(C15*100,0)&amp; " % une réduction. "</f>
        <v xml:space="preserve">Pour 2017, 8 % des entreprises normandes envisagent une croissance de leur effectif cadre et 4 % une réduction. </v>
      </c>
      <c r="B23" s="60"/>
      <c r="C23" s="60"/>
      <c r="D23" s="60"/>
      <c r="E23" s="60"/>
      <c r="F23" s="87"/>
      <c r="G23" s="87"/>
      <c r="H23" s="87"/>
    </row>
    <row r="24" spans="1:12" x14ac:dyDescent="0.2">
      <c r="A24" s="60"/>
      <c r="B24" s="60"/>
      <c r="C24" s="60"/>
      <c r="D24" s="60"/>
      <c r="E24" s="60"/>
      <c r="F24" s="87"/>
      <c r="G24" s="87"/>
      <c r="H24" s="87"/>
    </row>
    <row r="25" spans="1:12" x14ac:dyDescent="0.2">
      <c r="A25" s="41"/>
      <c r="B25" s="41"/>
      <c r="C25" s="41"/>
      <c r="D25" s="41"/>
      <c r="E25" s="41"/>
      <c r="F25" s="87"/>
      <c r="G25" s="87"/>
      <c r="H25" s="87"/>
    </row>
    <row r="26" spans="1:12" ht="15.75" x14ac:dyDescent="0.2">
      <c r="A26" s="58"/>
      <c r="B26" s="41"/>
      <c r="C26" s="41"/>
      <c r="D26" s="41"/>
      <c r="E26" s="41"/>
      <c r="F26" s="87"/>
      <c r="G26" s="87"/>
      <c r="H26" s="87"/>
    </row>
    <row r="27" spans="1:12" x14ac:dyDescent="0.2">
      <c r="A27" s="41"/>
      <c r="B27" s="41"/>
      <c r="C27" s="41"/>
      <c r="D27" s="41"/>
      <c r="E27" s="41"/>
      <c r="F27" s="87"/>
      <c r="G27" s="87"/>
      <c r="H27" s="87"/>
    </row>
    <row r="28" spans="1:12" x14ac:dyDescent="0.2">
      <c r="A28" s="41"/>
      <c r="B28" s="41"/>
      <c r="C28" s="41"/>
      <c r="D28" s="41"/>
      <c r="E28" s="41"/>
      <c r="F28" s="87"/>
      <c r="G28" s="87"/>
      <c r="H28" s="87"/>
    </row>
    <row r="29" spans="1:12" x14ac:dyDescent="0.2">
      <c r="A29" s="41"/>
      <c r="B29" s="41"/>
      <c r="C29" s="41"/>
      <c r="D29" s="41"/>
      <c r="E29" s="41"/>
      <c r="F29" s="87"/>
      <c r="G29" s="87"/>
      <c r="H29" s="87"/>
    </row>
    <row r="30" spans="1:12" x14ac:dyDescent="0.2">
      <c r="A30" s="41"/>
      <c r="B30" s="41"/>
      <c r="C30" s="41"/>
      <c r="D30" s="41"/>
      <c r="E30" s="41"/>
      <c r="F30" s="87"/>
      <c r="G30" s="87"/>
      <c r="H30" s="87"/>
    </row>
    <row r="31" spans="1:12" x14ac:dyDescent="0.2">
      <c r="A31" s="41"/>
      <c r="B31" s="41"/>
      <c r="C31" s="41"/>
      <c r="D31" s="41"/>
      <c r="E31" s="41"/>
      <c r="F31" s="87"/>
      <c r="G31" s="87"/>
      <c r="H31" s="87"/>
    </row>
    <row r="32" spans="1:12" x14ac:dyDescent="0.2">
      <c r="A32" s="41"/>
      <c r="B32" s="41"/>
      <c r="C32" s="41"/>
      <c r="D32" s="41"/>
      <c r="E32" s="41"/>
      <c r="F32" s="87"/>
      <c r="G32" s="87"/>
      <c r="H32" s="87"/>
    </row>
    <row r="33" spans="1:8" x14ac:dyDescent="0.2">
      <c r="A33" s="41"/>
      <c r="B33" s="41"/>
      <c r="C33" s="41"/>
      <c r="D33" s="41"/>
      <c r="E33" s="41"/>
      <c r="F33" s="87"/>
      <c r="G33" s="87"/>
      <c r="H33" s="87"/>
    </row>
    <row r="34" spans="1:8" x14ac:dyDescent="0.2">
      <c r="A34" s="41"/>
      <c r="B34" s="41"/>
      <c r="C34" s="41"/>
      <c r="D34" s="41"/>
      <c r="E34" s="41"/>
      <c r="F34" s="87"/>
      <c r="G34" s="87"/>
      <c r="H34" s="87"/>
    </row>
    <row r="35" spans="1:8" x14ac:dyDescent="0.2">
      <c r="A35" s="41"/>
      <c r="B35" s="41"/>
      <c r="C35" s="41"/>
      <c r="D35" s="41"/>
      <c r="E35" s="41"/>
      <c r="F35" s="87"/>
      <c r="G35" s="87"/>
      <c r="H35" s="87"/>
    </row>
    <row r="36" spans="1:8" x14ac:dyDescent="0.2">
      <c r="A36" s="41"/>
      <c r="B36" s="41"/>
      <c r="C36" s="41"/>
      <c r="D36" s="41"/>
      <c r="E36" s="41"/>
      <c r="F36" s="87"/>
      <c r="G36" s="87"/>
      <c r="H36" s="87"/>
    </row>
    <row r="37" spans="1:8" x14ac:dyDescent="0.2">
      <c r="A37" s="41"/>
      <c r="B37" s="41"/>
      <c r="C37" s="41"/>
      <c r="D37" s="41"/>
      <c r="E37" s="41"/>
      <c r="F37" s="87"/>
      <c r="G37" s="87"/>
      <c r="H37" s="87"/>
    </row>
    <row r="38" spans="1:8" x14ac:dyDescent="0.2">
      <c r="A38" s="41"/>
      <c r="B38" s="41"/>
      <c r="C38" s="41"/>
      <c r="D38" s="41"/>
      <c r="E38" s="41"/>
      <c r="F38" s="87"/>
      <c r="G38" s="87"/>
      <c r="H38" s="87"/>
    </row>
    <row r="39" spans="1:8" x14ac:dyDescent="0.2">
      <c r="A39" s="41"/>
      <c r="B39" s="41"/>
      <c r="C39" s="41"/>
      <c r="D39" s="41"/>
      <c r="E39" s="41"/>
      <c r="F39" s="41"/>
      <c r="G39" s="41"/>
    </row>
    <row r="40" spans="1:8" x14ac:dyDescent="0.2">
      <c r="A40" s="41"/>
      <c r="B40" s="41"/>
      <c r="C40" s="41"/>
      <c r="D40" s="41"/>
      <c r="E40" s="41"/>
      <c r="F40" s="41"/>
      <c r="G40" s="41"/>
    </row>
    <row r="41" spans="1:8" x14ac:dyDescent="0.2">
      <c r="A41" s="41"/>
      <c r="B41" s="41"/>
      <c r="C41" s="41"/>
      <c r="D41" s="41"/>
      <c r="E41" s="41"/>
      <c r="F41" s="41"/>
      <c r="G41" s="41"/>
    </row>
    <row r="42" spans="1:8" x14ac:dyDescent="0.2">
      <c r="A42" s="41"/>
      <c r="B42" s="41"/>
      <c r="C42" s="41"/>
      <c r="D42" s="41"/>
      <c r="E42" s="41"/>
      <c r="F42" s="41"/>
      <c r="G42" s="41"/>
    </row>
    <row r="43" spans="1:8" x14ac:dyDescent="0.2">
      <c r="A43" s="41"/>
      <c r="B43" s="41"/>
      <c r="C43" s="41"/>
      <c r="D43" s="41"/>
      <c r="E43" s="41"/>
      <c r="F43" s="41"/>
      <c r="G43" s="41"/>
    </row>
    <row r="44" spans="1:8" x14ac:dyDescent="0.2">
      <c r="A44" s="41"/>
      <c r="B44" s="41"/>
      <c r="C44" s="41"/>
      <c r="D44" s="41"/>
      <c r="E44" s="41"/>
      <c r="F44" s="41"/>
      <c r="G44" s="41"/>
    </row>
    <row r="45" spans="1:8" x14ac:dyDescent="0.2">
      <c r="A45" s="41"/>
      <c r="B45" s="41"/>
      <c r="C45" s="41"/>
      <c r="D45" s="41"/>
      <c r="E45" s="41"/>
      <c r="F45" s="41"/>
      <c r="G45" s="41"/>
    </row>
    <row r="46" spans="1:8" x14ac:dyDescent="0.2">
      <c r="A46" s="41"/>
      <c r="B46" s="41"/>
      <c r="C46" s="41"/>
      <c r="D46" s="41"/>
      <c r="E46" s="41"/>
      <c r="F46" s="41"/>
      <c r="G46" s="41"/>
    </row>
    <row r="47" spans="1:8" x14ac:dyDescent="0.2">
      <c r="A47" s="41"/>
      <c r="B47" s="41"/>
      <c r="C47" s="41"/>
      <c r="D47" s="41"/>
      <c r="E47" s="41"/>
      <c r="F47" s="41"/>
      <c r="G47" s="41"/>
    </row>
    <row r="48" spans="1:8" x14ac:dyDescent="0.2">
      <c r="A48" s="41"/>
      <c r="B48" s="41"/>
      <c r="C48" s="41"/>
      <c r="D48" s="41"/>
      <c r="E48" s="41"/>
      <c r="F48" s="41"/>
      <c r="G48" s="41"/>
    </row>
    <row r="49" spans="1:7" x14ac:dyDescent="0.2">
      <c r="A49" s="41"/>
      <c r="B49" s="41"/>
      <c r="C49" s="41"/>
      <c r="D49" s="41"/>
      <c r="E49" s="41"/>
      <c r="F49" s="41"/>
      <c r="G49" s="41"/>
    </row>
    <row r="50" spans="1:7" x14ac:dyDescent="0.2">
      <c r="A50" s="41"/>
      <c r="B50" s="41"/>
      <c r="C50" s="41"/>
      <c r="D50" s="41"/>
      <c r="E50" s="41"/>
      <c r="F50" s="41"/>
      <c r="G50" s="41"/>
    </row>
    <row r="51" spans="1:7" x14ac:dyDescent="0.2">
      <c r="A51" s="41"/>
      <c r="B51" s="41"/>
      <c r="C51" s="41"/>
      <c r="D51" s="41"/>
      <c r="E51" s="41"/>
      <c r="F51" s="41"/>
      <c r="G51" s="41"/>
    </row>
    <row r="52" spans="1:7" x14ac:dyDescent="0.2">
      <c r="A52" s="41"/>
      <c r="B52" s="41"/>
      <c r="C52" s="41"/>
      <c r="D52" s="41"/>
      <c r="E52" s="41"/>
      <c r="F52" s="41"/>
      <c r="G52" s="41"/>
    </row>
    <row r="53" spans="1:7" x14ac:dyDescent="0.2">
      <c r="A53" s="41"/>
      <c r="B53" s="41"/>
      <c r="C53" s="41"/>
      <c r="D53" s="41"/>
      <c r="E53" s="41"/>
      <c r="F53" s="41"/>
      <c r="G53" s="41"/>
    </row>
    <row r="54" spans="1:7" x14ac:dyDescent="0.2">
      <c r="A54" s="41"/>
      <c r="B54" s="41"/>
      <c r="C54" s="41"/>
      <c r="D54" s="41"/>
      <c r="E54" s="41"/>
      <c r="F54" s="41"/>
      <c r="G54" s="41"/>
    </row>
    <row r="55" spans="1:7" x14ac:dyDescent="0.2">
      <c r="A55" s="41"/>
      <c r="B55" s="41"/>
      <c r="C55" s="41"/>
      <c r="D55" s="41"/>
      <c r="E55" s="41"/>
      <c r="F55" s="41"/>
      <c r="G55" s="41"/>
    </row>
    <row r="56" spans="1:7" x14ac:dyDescent="0.2">
      <c r="A56" s="41"/>
      <c r="B56" s="41"/>
      <c r="C56" s="41"/>
      <c r="D56" s="41"/>
      <c r="E56" s="41"/>
      <c r="F56" s="41"/>
      <c r="G56" s="41"/>
    </row>
    <row r="57" spans="1:7" x14ac:dyDescent="0.2">
      <c r="A57" s="41"/>
      <c r="B57" s="41"/>
      <c r="C57" s="41"/>
      <c r="D57" s="41"/>
      <c r="E57" s="41"/>
      <c r="F57" s="41"/>
      <c r="G57" s="41"/>
    </row>
    <row r="58" spans="1:7" x14ac:dyDescent="0.2">
      <c r="A58" s="41"/>
      <c r="B58" s="41"/>
      <c r="C58" s="41"/>
      <c r="D58" s="41"/>
      <c r="E58" s="41"/>
      <c r="F58" s="41"/>
      <c r="G58" s="41"/>
    </row>
    <row r="59" spans="1:7" x14ac:dyDescent="0.2">
      <c r="A59" s="41"/>
      <c r="B59" s="41"/>
      <c r="C59" s="41"/>
      <c r="D59" s="41"/>
      <c r="E59" s="41"/>
      <c r="F59" s="41"/>
      <c r="G59" s="41"/>
    </row>
    <row r="60" spans="1:7" x14ac:dyDescent="0.2">
      <c r="A60" s="41"/>
      <c r="B60" s="41"/>
      <c r="C60" s="41"/>
      <c r="D60" s="41"/>
      <c r="E60" s="41"/>
      <c r="F60" s="41"/>
      <c r="G60" s="41"/>
    </row>
    <row r="61" spans="1:7" x14ac:dyDescent="0.2">
      <c r="A61" s="41"/>
      <c r="B61" s="41"/>
      <c r="C61" s="41"/>
      <c r="D61" s="41"/>
      <c r="E61" s="41"/>
      <c r="F61" s="41"/>
      <c r="G61" s="41"/>
    </row>
    <row r="62" spans="1:7" x14ac:dyDescent="0.2">
      <c r="A62" s="41"/>
      <c r="B62" s="41"/>
      <c r="C62" s="41"/>
      <c r="D62" s="41"/>
      <c r="E62" s="41"/>
      <c r="F62" s="41"/>
      <c r="G62" s="41"/>
    </row>
    <row r="63" spans="1:7" x14ac:dyDescent="0.2">
      <c r="A63" s="41"/>
      <c r="B63" s="41"/>
      <c r="C63" s="41"/>
      <c r="D63" s="41"/>
      <c r="E63" s="41"/>
      <c r="F63" s="41"/>
      <c r="G63" s="41"/>
    </row>
    <row r="64" spans="1:7" x14ac:dyDescent="0.2">
      <c r="A64" s="41"/>
      <c r="B64" s="41"/>
      <c r="C64" s="41"/>
      <c r="D64" s="41"/>
      <c r="E64" s="41"/>
      <c r="F64" s="41"/>
      <c r="G64" s="41"/>
    </row>
    <row r="65" spans="1:7" x14ac:dyDescent="0.2">
      <c r="A65" s="41"/>
      <c r="B65" s="41"/>
      <c r="C65" s="41"/>
      <c r="D65" s="41"/>
      <c r="E65" s="41"/>
      <c r="F65" s="41"/>
      <c r="G65" s="41"/>
    </row>
    <row r="66" spans="1:7" x14ac:dyDescent="0.2">
      <c r="A66" s="41"/>
      <c r="B66" s="41"/>
      <c r="C66" s="41"/>
      <c r="D66" s="41"/>
      <c r="E66" s="41"/>
      <c r="F66" s="41"/>
      <c r="G66" s="41"/>
    </row>
    <row r="67" spans="1:7" x14ac:dyDescent="0.2">
      <c r="A67" s="41"/>
      <c r="B67" s="41"/>
      <c r="C67" s="41"/>
      <c r="D67" s="41"/>
      <c r="E67" s="41"/>
      <c r="F67" s="41"/>
      <c r="G67" s="41"/>
    </row>
    <row r="68" spans="1:7" x14ac:dyDescent="0.2">
      <c r="A68" s="41"/>
      <c r="B68" s="41"/>
      <c r="C68" s="41"/>
      <c r="D68" s="41"/>
      <c r="E68" s="41"/>
      <c r="F68" s="41"/>
      <c r="G68" s="41"/>
    </row>
    <row r="69" spans="1:7" x14ac:dyDescent="0.2">
      <c r="A69" s="41"/>
      <c r="B69" s="41"/>
      <c r="C69" s="41"/>
      <c r="D69" s="41"/>
      <c r="E69" s="41"/>
      <c r="F69" s="41"/>
      <c r="G69" s="41"/>
    </row>
    <row r="70" spans="1:7" x14ac:dyDescent="0.2">
      <c r="A70" s="41"/>
      <c r="B70" s="41"/>
      <c r="C70" s="41"/>
      <c r="D70" s="41"/>
      <c r="E70" s="41"/>
      <c r="F70" s="41"/>
      <c r="G70" s="41"/>
    </row>
    <row r="71" spans="1:7" x14ac:dyDescent="0.2">
      <c r="A71" s="41"/>
      <c r="B71" s="41"/>
      <c r="C71" s="41"/>
      <c r="D71" s="41"/>
      <c r="E71" s="41"/>
      <c r="F71" s="41"/>
      <c r="G71" s="41"/>
    </row>
    <row r="72" spans="1:7" x14ac:dyDescent="0.2">
      <c r="A72" s="41"/>
      <c r="B72" s="41"/>
      <c r="C72" s="41"/>
      <c r="D72" s="41"/>
      <c r="E72" s="41"/>
      <c r="F72" s="41"/>
      <c r="G72" s="41"/>
    </row>
    <row r="73" spans="1:7" x14ac:dyDescent="0.2">
      <c r="A73" s="41"/>
      <c r="B73" s="41"/>
      <c r="C73" s="41"/>
      <c r="D73" s="41"/>
      <c r="E73" s="41"/>
      <c r="F73" s="41"/>
      <c r="G73" s="41"/>
    </row>
    <row r="74" spans="1:7" x14ac:dyDescent="0.2">
      <c r="A74" s="41"/>
      <c r="B74" s="41"/>
      <c r="C74" s="41"/>
      <c r="D74" s="41"/>
      <c r="E74" s="41"/>
      <c r="F74" s="41"/>
      <c r="G74" s="41"/>
    </row>
    <row r="75" spans="1:7" x14ac:dyDescent="0.2">
      <c r="A75" s="41"/>
      <c r="B75" s="41"/>
      <c r="C75" s="41"/>
      <c r="D75" s="41"/>
      <c r="E75" s="41"/>
      <c r="F75" s="41"/>
      <c r="G75" s="41"/>
    </row>
    <row r="76" spans="1:7" x14ac:dyDescent="0.2">
      <c r="A76" s="41"/>
      <c r="B76" s="41"/>
      <c r="C76" s="41"/>
      <c r="D76" s="41"/>
      <c r="E76" s="41"/>
      <c r="F76" s="41"/>
      <c r="G76" s="41"/>
    </row>
    <row r="77" spans="1:7" x14ac:dyDescent="0.2">
      <c r="A77" s="41"/>
      <c r="B77" s="41"/>
      <c r="C77" s="41"/>
      <c r="D77" s="41"/>
      <c r="E77" s="41"/>
      <c r="F77" s="41"/>
      <c r="G77" s="41"/>
    </row>
    <row r="78" spans="1:7" x14ac:dyDescent="0.2">
      <c r="A78" s="41"/>
      <c r="B78" s="41"/>
      <c r="C78" s="41"/>
      <c r="D78" s="41"/>
      <c r="E78" s="41"/>
      <c r="F78" s="41"/>
      <c r="G78" s="41"/>
    </row>
    <row r="79" spans="1:7" x14ac:dyDescent="0.2">
      <c r="A79" s="41"/>
      <c r="B79" s="41"/>
      <c r="C79" s="41"/>
      <c r="D79" s="41"/>
      <c r="E79" s="41"/>
      <c r="F79" s="41"/>
      <c r="G79" s="41"/>
    </row>
    <row r="80" spans="1:7" x14ac:dyDescent="0.2">
      <c r="A80" s="41"/>
      <c r="B80" s="41"/>
      <c r="C80" s="41"/>
      <c r="D80" s="41"/>
      <c r="E80" s="41"/>
      <c r="F80" s="41"/>
      <c r="G80" s="41"/>
    </row>
    <row r="81" spans="1:7" x14ac:dyDescent="0.2">
      <c r="A81" s="41"/>
      <c r="B81" s="41"/>
      <c r="C81" s="41"/>
      <c r="D81" s="41"/>
      <c r="E81" s="41"/>
      <c r="F81" s="41"/>
      <c r="G81" s="41"/>
    </row>
    <row r="82" spans="1:7" x14ac:dyDescent="0.2">
      <c r="A82" s="41"/>
      <c r="B82" s="41"/>
      <c r="C82" s="41"/>
      <c r="D82" s="41"/>
      <c r="E82" s="41"/>
      <c r="F82" s="41"/>
      <c r="G82" s="41"/>
    </row>
    <row r="83" spans="1:7" x14ac:dyDescent="0.2">
      <c r="A83" s="41"/>
      <c r="B83" s="41"/>
      <c r="C83" s="41"/>
      <c r="D83" s="41"/>
      <c r="E83" s="41"/>
      <c r="F83" s="41"/>
      <c r="G83" s="41"/>
    </row>
    <row r="84" spans="1:7" x14ac:dyDescent="0.2">
      <c r="A84" s="41"/>
      <c r="B84" s="41"/>
      <c r="C84" s="41"/>
      <c r="D84" s="41"/>
      <c r="E84" s="41"/>
      <c r="F84" s="41"/>
      <c r="G84" s="41"/>
    </row>
    <row r="85" spans="1:7" x14ac:dyDescent="0.2">
      <c r="A85" s="41"/>
      <c r="B85" s="41"/>
      <c r="C85" s="41"/>
      <c r="D85" s="41"/>
      <c r="E85" s="41"/>
      <c r="F85" s="41"/>
      <c r="G85" s="41"/>
    </row>
    <row r="86" spans="1:7" x14ac:dyDescent="0.2">
      <c r="A86" s="41"/>
      <c r="B86" s="41"/>
      <c r="C86" s="41"/>
      <c r="D86" s="41"/>
      <c r="E86" s="41"/>
      <c r="F86" s="41"/>
      <c r="G86" s="41"/>
    </row>
    <row r="87" spans="1:7" x14ac:dyDescent="0.2">
      <c r="A87" s="41"/>
      <c r="B87" s="41"/>
      <c r="C87" s="41"/>
      <c r="D87" s="41"/>
      <c r="E87" s="41"/>
      <c r="F87" s="41"/>
      <c r="G87" s="41"/>
    </row>
    <row r="88" spans="1:7" x14ac:dyDescent="0.2">
      <c r="A88" s="41"/>
      <c r="B88" s="41"/>
      <c r="C88" s="41"/>
      <c r="D88" s="41"/>
      <c r="E88" s="41"/>
      <c r="F88" s="41"/>
      <c r="G88" s="41"/>
    </row>
    <row r="89" spans="1:7" x14ac:dyDescent="0.2">
      <c r="A89" s="41"/>
      <c r="B89" s="41"/>
      <c r="C89" s="41"/>
      <c r="D89" s="41"/>
      <c r="E89" s="41"/>
      <c r="F89" s="41"/>
      <c r="G89" s="41"/>
    </row>
    <row r="90" spans="1:7" x14ac:dyDescent="0.2">
      <c r="A90" s="41"/>
      <c r="B90" s="41"/>
      <c r="C90" s="41"/>
      <c r="D90" s="41"/>
      <c r="E90" s="41"/>
      <c r="F90" s="41"/>
      <c r="G90" s="41"/>
    </row>
    <row r="91" spans="1:7" x14ac:dyDescent="0.2">
      <c r="A91" s="41"/>
      <c r="B91" s="41"/>
      <c r="C91" s="41"/>
      <c r="D91" s="41"/>
      <c r="E91" s="41"/>
      <c r="F91" s="41"/>
      <c r="G91" s="41"/>
    </row>
    <row r="92" spans="1:7" x14ac:dyDescent="0.2">
      <c r="A92" s="41"/>
      <c r="B92" s="41"/>
      <c r="C92" s="41"/>
      <c r="D92" s="41"/>
      <c r="E92" s="41"/>
      <c r="F92" s="41"/>
      <c r="G92" s="41"/>
    </row>
    <row r="93" spans="1:7" x14ac:dyDescent="0.2">
      <c r="A93" s="41"/>
      <c r="B93" s="41"/>
      <c r="C93" s="41"/>
      <c r="D93" s="41"/>
      <c r="E93" s="41"/>
      <c r="F93" s="41"/>
      <c r="G93" s="41"/>
    </row>
    <row r="94" spans="1:7" x14ac:dyDescent="0.2">
      <c r="A94" s="41"/>
      <c r="B94" s="41"/>
      <c r="C94" s="41"/>
      <c r="D94" s="41"/>
      <c r="E94" s="41"/>
      <c r="F94" s="41"/>
      <c r="G94" s="41"/>
    </row>
    <row r="95" spans="1:7" x14ac:dyDescent="0.2">
      <c r="A95" s="41"/>
      <c r="B95" s="41"/>
      <c r="C95" s="41"/>
      <c r="D95" s="41"/>
      <c r="E95" s="41"/>
      <c r="F95" s="41"/>
      <c r="G95" s="41"/>
    </row>
    <row r="96" spans="1:7" x14ac:dyDescent="0.2">
      <c r="A96" s="41"/>
      <c r="B96" s="41"/>
      <c r="C96" s="41"/>
      <c r="D96" s="41"/>
      <c r="E96" s="41"/>
      <c r="F96" s="41"/>
      <c r="G96" s="41"/>
    </row>
    <row r="97" spans="1:7" x14ac:dyDescent="0.2">
      <c r="A97" s="41"/>
      <c r="B97" s="41"/>
      <c r="C97" s="41"/>
      <c r="D97" s="41"/>
      <c r="E97" s="41"/>
      <c r="F97" s="41"/>
      <c r="G97" s="41"/>
    </row>
    <row r="98" spans="1:7" x14ac:dyDescent="0.2">
      <c r="A98" s="41"/>
      <c r="B98" s="41"/>
      <c r="C98" s="41"/>
      <c r="D98" s="41"/>
      <c r="E98" s="41"/>
      <c r="F98" s="41"/>
      <c r="G98" s="41"/>
    </row>
    <row r="99" spans="1:7" x14ac:dyDescent="0.2">
      <c r="A99" s="41"/>
      <c r="B99" s="41"/>
      <c r="C99" s="41"/>
      <c r="D99" s="41"/>
      <c r="E99" s="41"/>
      <c r="F99" s="41"/>
      <c r="G99" s="41"/>
    </row>
    <row r="100" spans="1:7" x14ac:dyDescent="0.2">
      <c r="A100" s="41"/>
      <c r="B100" s="41"/>
      <c r="C100" s="41"/>
      <c r="D100" s="41"/>
      <c r="E100" s="41"/>
      <c r="F100" s="41"/>
      <c r="G100" s="41"/>
    </row>
    <row r="101" spans="1:7" x14ac:dyDescent="0.2">
      <c r="A101" s="41"/>
      <c r="B101" s="41"/>
      <c r="C101" s="41"/>
      <c r="D101" s="41"/>
      <c r="E101" s="41"/>
      <c r="F101" s="41"/>
      <c r="G101" s="41"/>
    </row>
    <row r="102" spans="1:7" x14ac:dyDescent="0.2">
      <c r="A102" s="41"/>
      <c r="B102" s="41"/>
      <c r="C102" s="41"/>
      <c r="D102" s="41"/>
      <c r="E102" s="41"/>
      <c r="F102" s="41"/>
      <c r="G102" s="41"/>
    </row>
    <row r="103" spans="1:7" x14ac:dyDescent="0.2">
      <c r="A103" s="41"/>
      <c r="B103" s="41"/>
      <c r="C103" s="41"/>
      <c r="D103" s="41"/>
      <c r="E103" s="41"/>
      <c r="F103" s="41"/>
      <c r="G103" s="41"/>
    </row>
    <row r="104" spans="1:7" x14ac:dyDescent="0.2">
      <c r="A104" s="41"/>
      <c r="B104" s="41"/>
      <c r="C104" s="41"/>
      <c r="D104" s="41"/>
      <c r="E104" s="41"/>
      <c r="F104" s="41"/>
      <c r="G104" s="41"/>
    </row>
    <row r="105" spans="1:7" x14ac:dyDescent="0.2">
      <c r="A105" s="41"/>
      <c r="B105" s="41"/>
      <c r="C105" s="41"/>
      <c r="D105" s="41"/>
      <c r="E105" s="41"/>
      <c r="F105" s="41"/>
      <c r="G105" s="41"/>
    </row>
    <row r="106" spans="1:7" x14ac:dyDescent="0.2">
      <c r="A106" s="41"/>
      <c r="B106" s="41"/>
      <c r="C106" s="41"/>
      <c r="D106" s="41"/>
      <c r="E106" s="41"/>
      <c r="F106" s="41"/>
      <c r="G106" s="41"/>
    </row>
    <row r="107" spans="1:7" x14ac:dyDescent="0.2">
      <c r="A107" s="41"/>
      <c r="B107" s="41"/>
      <c r="C107" s="41"/>
      <c r="D107" s="41"/>
      <c r="E107" s="41"/>
      <c r="F107" s="41"/>
      <c r="G107" s="41"/>
    </row>
    <row r="108" spans="1:7" x14ac:dyDescent="0.2">
      <c r="A108" s="41"/>
      <c r="B108" s="41"/>
      <c r="C108" s="41"/>
      <c r="D108" s="41"/>
      <c r="E108" s="41"/>
      <c r="F108" s="41"/>
      <c r="G108" s="41"/>
    </row>
    <row r="109" spans="1:7" x14ac:dyDescent="0.2">
      <c r="A109" s="41"/>
      <c r="B109" s="41"/>
      <c r="C109" s="41"/>
      <c r="D109" s="41"/>
      <c r="E109" s="41"/>
      <c r="F109" s="41"/>
      <c r="G109" s="41"/>
    </row>
    <row r="110" spans="1:7" x14ac:dyDescent="0.2">
      <c r="A110" s="41"/>
      <c r="B110" s="41"/>
      <c r="C110" s="41"/>
      <c r="D110" s="41"/>
      <c r="E110" s="41"/>
      <c r="F110" s="41"/>
      <c r="G110" s="41"/>
    </row>
    <row r="111" spans="1:7" x14ac:dyDescent="0.2">
      <c r="A111" s="41"/>
      <c r="B111" s="41"/>
      <c r="C111" s="41"/>
      <c r="D111" s="41"/>
      <c r="E111" s="41"/>
      <c r="F111" s="41"/>
      <c r="G111" s="41"/>
    </row>
    <row r="112" spans="1:7" x14ac:dyDescent="0.2">
      <c r="A112" s="41"/>
      <c r="B112" s="41"/>
      <c r="C112" s="41"/>
      <c r="D112" s="41"/>
      <c r="E112" s="41"/>
      <c r="F112" s="41"/>
      <c r="G112" s="41"/>
    </row>
    <row r="113" spans="1:7" x14ac:dyDescent="0.2">
      <c r="A113" s="41"/>
      <c r="B113" s="41"/>
      <c r="C113" s="41"/>
      <c r="D113" s="41"/>
      <c r="E113" s="41"/>
      <c r="F113" s="41"/>
      <c r="G113" s="41"/>
    </row>
    <row r="114" spans="1:7" x14ac:dyDescent="0.2">
      <c r="A114" s="41"/>
      <c r="B114" s="41"/>
      <c r="C114" s="41"/>
      <c r="D114" s="41"/>
      <c r="E114" s="41"/>
      <c r="F114" s="41"/>
      <c r="G114" s="41"/>
    </row>
    <row r="115" spans="1:7" x14ac:dyDescent="0.2">
      <c r="A115" s="41"/>
      <c r="B115" s="41"/>
      <c r="C115" s="41"/>
      <c r="D115" s="41"/>
      <c r="E115" s="41"/>
      <c r="F115" s="41"/>
      <c r="G115" s="41"/>
    </row>
    <row r="116" spans="1:7" x14ac:dyDescent="0.2">
      <c r="A116" s="41"/>
      <c r="B116" s="41"/>
      <c r="C116" s="41"/>
      <c r="D116" s="41"/>
      <c r="E116" s="41"/>
      <c r="F116" s="41"/>
      <c r="G116" s="41"/>
    </row>
    <row r="117" spans="1:7" x14ac:dyDescent="0.2">
      <c r="A117" s="41"/>
      <c r="B117" s="41"/>
      <c r="C117" s="41"/>
      <c r="D117" s="41"/>
      <c r="E117" s="41"/>
      <c r="F117" s="41"/>
      <c r="G117" s="41"/>
    </row>
    <row r="118" spans="1:7" x14ac:dyDescent="0.2">
      <c r="A118" s="41"/>
      <c r="B118" s="41"/>
      <c r="C118" s="41"/>
      <c r="D118" s="41"/>
      <c r="E118" s="41"/>
      <c r="F118" s="41"/>
      <c r="G118" s="41"/>
    </row>
    <row r="119" spans="1:7" x14ac:dyDescent="0.2">
      <c r="A119" s="41"/>
      <c r="B119" s="41"/>
      <c r="C119" s="41"/>
      <c r="D119" s="41"/>
      <c r="E119" s="41"/>
      <c r="F119" s="41"/>
      <c r="G119" s="41"/>
    </row>
    <row r="120" spans="1:7" x14ac:dyDescent="0.2">
      <c r="A120" s="41"/>
      <c r="B120" s="41"/>
      <c r="C120" s="41"/>
      <c r="D120" s="41"/>
      <c r="E120" s="41"/>
      <c r="F120" s="41"/>
      <c r="G120" s="41"/>
    </row>
    <row r="121" spans="1:7" x14ac:dyDescent="0.2">
      <c r="A121" s="41"/>
      <c r="B121" s="41"/>
      <c r="C121" s="41"/>
      <c r="D121" s="41"/>
      <c r="E121" s="41"/>
      <c r="F121" s="41"/>
      <c r="G121" s="41"/>
    </row>
    <row r="122" spans="1:7" x14ac:dyDescent="0.2">
      <c r="A122" s="41"/>
      <c r="B122" s="41"/>
      <c r="C122" s="41"/>
      <c r="D122" s="41"/>
      <c r="E122" s="41"/>
      <c r="F122" s="41"/>
      <c r="G122" s="41"/>
    </row>
    <row r="123" spans="1:7" x14ac:dyDescent="0.2">
      <c r="A123" s="41"/>
      <c r="B123" s="41"/>
      <c r="C123" s="41"/>
      <c r="D123" s="41"/>
      <c r="E123" s="41"/>
      <c r="F123" s="41"/>
      <c r="G123" s="41"/>
    </row>
    <row r="124" spans="1:7" x14ac:dyDescent="0.2">
      <c r="A124" s="41"/>
      <c r="B124" s="41"/>
      <c r="C124" s="41"/>
      <c r="D124" s="41"/>
      <c r="E124" s="41"/>
      <c r="F124" s="41"/>
      <c r="G124" s="41"/>
    </row>
    <row r="125" spans="1:7" x14ac:dyDescent="0.2">
      <c r="A125" s="41"/>
      <c r="B125" s="41"/>
      <c r="C125" s="41"/>
      <c r="D125" s="41"/>
      <c r="E125" s="41"/>
      <c r="F125" s="41"/>
      <c r="G125" s="41"/>
    </row>
    <row r="126" spans="1:7" x14ac:dyDescent="0.2">
      <c r="A126" s="41"/>
      <c r="B126" s="41"/>
      <c r="C126" s="41"/>
      <c r="D126" s="41"/>
      <c r="E126" s="41"/>
      <c r="F126" s="41"/>
      <c r="G126" s="41"/>
    </row>
    <row r="127" spans="1:7" x14ac:dyDescent="0.2">
      <c r="A127" s="41"/>
      <c r="B127" s="41"/>
      <c r="C127" s="41"/>
      <c r="D127" s="41"/>
      <c r="E127" s="41"/>
      <c r="F127" s="41"/>
      <c r="G127" s="41"/>
    </row>
    <row r="128" spans="1:7" x14ac:dyDescent="0.2">
      <c r="A128" s="41"/>
      <c r="B128" s="41"/>
      <c r="C128" s="41"/>
      <c r="D128" s="41"/>
      <c r="E128" s="41"/>
      <c r="F128" s="41"/>
      <c r="G128" s="41"/>
    </row>
    <row r="129" spans="1:7" x14ac:dyDescent="0.2">
      <c r="A129" s="41"/>
      <c r="B129" s="41"/>
      <c r="C129" s="41"/>
      <c r="D129" s="41"/>
      <c r="E129" s="41"/>
      <c r="F129" s="41"/>
      <c r="G129" s="41"/>
    </row>
  </sheetData>
  <sheetProtection sort="0" autoFilter="0" pivotTables="0"/>
  <sortState ref="A8:D19">
    <sortCondition ref="A8:A19"/>
  </sortState>
  <mergeCells count="1">
    <mergeCell ref="F6:G6"/>
  </mergeCells>
  <hyperlinks>
    <hyperlink ref="F6:G6" location="Sommaire!B1" display="REVENIR AU SOMMAIRE"/>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tabColor rgb="FF00B050"/>
  </sheetPr>
  <dimension ref="A1:K31"/>
  <sheetViews>
    <sheetView topLeftCell="A3" workbookViewId="0">
      <selection activeCell="B8" sqref="B8"/>
    </sheetView>
  </sheetViews>
  <sheetFormatPr baseColWidth="10" defaultRowHeight="15" x14ac:dyDescent="0.25"/>
  <cols>
    <col min="1" max="1" width="29.85546875" customWidth="1"/>
    <col min="2" max="2" width="20" customWidth="1"/>
    <col min="3" max="3" width="20.140625" customWidth="1"/>
    <col min="4" max="4" width="20.5703125" customWidth="1"/>
  </cols>
  <sheetData>
    <row r="1" spans="1:11" s="22" customFormat="1" ht="18" x14ac:dyDescent="0.2">
      <c r="A1" s="76" t="str">
        <f>"LES RECRUTEMENTS PRÉVUS ET PERSPECTIVES POUR " &amp;anneen2&amp; " PAR RÉGION"</f>
        <v>LES RECRUTEMENTS PRÉVUS ET PERSPECTIVES POUR 2017 PAR RÉGION</v>
      </c>
      <c r="B1" s="60"/>
      <c r="C1" s="63"/>
      <c r="D1" s="60"/>
      <c r="E1" s="60"/>
      <c r="F1" s="60"/>
      <c r="G1" s="60"/>
    </row>
    <row r="2" spans="1:11" s="22" customFormat="1" ht="12.75" x14ac:dyDescent="0.2">
      <c r="A2" s="77" t="s">
        <v>51</v>
      </c>
      <c r="B2" s="60"/>
      <c r="C2" s="60"/>
      <c r="D2" s="60"/>
      <c r="E2" s="60"/>
      <c r="F2" s="60"/>
      <c r="G2" s="60"/>
    </row>
    <row r="3" spans="1:11" s="22" customFormat="1" ht="12.75" x14ac:dyDescent="0.2">
      <c r="A3" s="60"/>
      <c r="B3" s="60"/>
      <c r="C3" s="60"/>
      <c r="D3" s="60"/>
      <c r="E3" s="60"/>
      <c r="F3" s="60"/>
      <c r="G3" s="60"/>
    </row>
    <row r="4" spans="1:11" s="22" customFormat="1" ht="12.75" x14ac:dyDescent="0.2">
      <c r="A4" s="89" t="str">
        <f>"Tableau X :  Perspectives d'évolution des effectifs cadres pour "  &amp;anneen2&amp; " dans chaque région (21 régions)"</f>
        <v>Tableau X :  Perspectives d'évolution des effectifs cadres pour 2017 dans chaque région (21 régions)</v>
      </c>
      <c r="B4" s="90"/>
      <c r="C4" s="90"/>
      <c r="D4" s="90"/>
      <c r="E4" s="60"/>
      <c r="F4" s="60"/>
      <c r="G4" s="60"/>
    </row>
    <row r="7" spans="1:11" ht="24" x14ac:dyDescent="0.25">
      <c r="A7" s="239"/>
      <c r="B7" s="240" t="s">
        <v>47</v>
      </c>
      <c r="C7" s="240" t="s">
        <v>246</v>
      </c>
      <c r="D7" s="240" t="s">
        <v>247</v>
      </c>
    </row>
    <row r="8" spans="1:11" x14ac:dyDescent="0.25">
      <c r="A8" s="241" t="s">
        <v>170</v>
      </c>
      <c r="B8" s="242">
        <v>0.12</v>
      </c>
      <c r="C8" s="242">
        <v>0.05</v>
      </c>
      <c r="D8" s="242">
        <v>0.83</v>
      </c>
      <c r="E8" s="277"/>
      <c r="F8" s="277"/>
      <c r="G8" s="277"/>
      <c r="H8" s="277"/>
      <c r="I8" s="277"/>
      <c r="J8" s="277"/>
      <c r="K8" s="277"/>
    </row>
    <row r="9" spans="1:11" x14ac:dyDescent="0.25">
      <c r="A9" s="241" t="s">
        <v>233</v>
      </c>
      <c r="B9" s="242">
        <v>0.09</v>
      </c>
      <c r="C9" s="242">
        <v>0.06</v>
      </c>
      <c r="D9" s="242">
        <v>0.85</v>
      </c>
      <c r="E9" s="277"/>
      <c r="F9" s="277"/>
      <c r="G9" s="277"/>
      <c r="H9" s="277"/>
      <c r="I9" s="277"/>
      <c r="J9" s="277"/>
      <c r="K9" s="277"/>
    </row>
    <row r="10" spans="1:11" x14ac:dyDescent="0.25">
      <c r="A10" s="241" t="s">
        <v>180</v>
      </c>
      <c r="B10" s="242">
        <v>0.09</v>
      </c>
      <c r="C10" s="242">
        <v>0.02</v>
      </c>
      <c r="D10" s="242">
        <v>0.89</v>
      </c>
      <c r="E10" s="277"/>
      <c r="F10" s="277"/>
      <c r="G10" s="277"/>
      <c r="H10" s="277"/>
      <c r="I10" s="277"/>
      <c r="J10" s="277"/>
      <c r="K10" s="277"/>
    </row>
    <row r="11" spans="1:11" x14ac:dyDescent="0.25">
      <c r="A11" s="241" t="s">
        <v>187</v>
      </c>
      <c r="B11" s="242">
        <v>0.09</v>
      </c>
      <c r="C11" s="242">
        <v>0.05</v>
      </c>
      <c r="D11" s="242">
        <v>0.86</v>
      </c>
      <c r="E11" s="277"/>
      <c r="F11" s="277"/>
      <c r="G11" s="277"/>
      <c r="H11" s="277"/>
      <c r="I11" s="277"/>
      <c r="J11" s="277"/>
      <c r="K11" s="277"/>
    </row>
    <row r="12" spans="1:11" x14ac:dyDescent="0.25">
      <c r="A12" s="241" t="s">
        <v>158</v>
      </c>
      <c r="B12" s="242">
        <v>0.09</v>
      </c>
      <c r="C12" s="242">
        <v>0.04</v>
      </c>
      <c r="D12" s="242">
        <v>0.86999999999999988</v>
      </c>
      <c r="E12" s="277"/>
      <c r="F12" s="277"/>
      <c r="G12" s="277"/>
      <c r="H12" s="277"/>
      <c r="I12" s="277"/>
      <c r="J12" s="277"/>
      <c r="K12" s="277"/>
    </row>
    <row r="13" spans="1:11" x14ac:dyDescent="0.25">
      <c r="A13" s="241" t="s">
        <v>195</v>
      </c>
      <c r="B13" s="242">
        <v>0.09</v>
      </c>
      <c r="C13" s="242">
        <v>0.05</v>
      </c>
      <c r="D13" s="242">
        <v>0.86</v>
      </c>
      <c r="E13" s="277"/>
      <c r="F13" s="277"/>
      <c r="G13" s="277"/>
      <c r="H13" s="277"/>
      <c r="I13" s="277"/>
      <c r="J13" s="277"/>
      <c r="K13" s="277"/>
    </row>
    <row r="14" spans="1:11" x14ac:dyDescent="0.25">
      <c r="A14" s="241" t="s">
        <v>173</v>
      </c>
      <c r="B14" s="242">
        <v>0.04</v>
      </c>
      <c r="C14" s="242">
        <v>7.0000000000000007E-2</v>
      </c>
      <c r="D14" s="242">
        <v>0.89</v>
      </c>
      <c r="E14" s="277"/>
      <c r="F14" s="277"/>
      <c r="G14" s="277"/>
      <c r="H14" s="277"/>
      <c r="I14" s="277"/>
      <c r="J14" s="277"/>
      <c r="K14" s="277"/>
    </row>
    <row r="15" spans="1:11" x14ac:dyDescent="0.25">
      <c r="A15" s="241" t="s">
        <v>189</v>
      </c>
      <c r="B15" s="242">
        <v>0.08</v>
      </c>
      <c r="C15" s="242">
        <v>0.05</v>
      </c>
      <c r="D15" s="242">
        <v>0.87</v>
      </c>
      <c r="E15" s="277"/>
      <c r="F15" s="277"/>
      <c r="G15" s="277"/>
      <c r="H15" s="277"/>
      <c r="I15" s="277"/>
      <c r="J15" s="277"/>
      <c r="K15" s="277"/>
    </row>
    <row r="16" spans="1:11" x14ac:dyDescent="0.25">
      <c r="A16" s="241" t="s">
        <v>198</v>
      </c>
      <c r="B16" s="242">
        <v>0.08</v>
      </c>
      <c r="C16" s="242">
        <v>0.02</v>
      </c>
      <c r="D16" s="242">
        <v>0.90000000000000013</v>
      </c>
      <c r="E16" s="277"/>
      <c r="F16" s="277"/>
      <c r="G16" s="277"/>
      <c r="H16" s="277"/>
      <c r="I16" s="277"/>
      <c r="J16" s="277"/>
      <c r="K16" s="277"/>
    </row>
    <row r="17" spans="1:11" x14ac:dyDescent="0.25">
      <c r="A17" s="241" t="s">
        <v>179</v>
      </c>
      <c r="B17" s="242">
        <v>0.1</v>
      </c>
      <c r="C17" s="242">
        <v>0.02</v>
      </c>
      <c r="D17" s="242">
        <v>0.88</v>
      </c>
      <c r="E17" s="277"/>
      <c r="F17" s="277"/>
      <c r="G17" s="277"/>
      <c r="H17" s="277"/>
      <c r="I17" s="277"/>
      <c r="J17" s="277"/>
      <c r="K17" s="277"/>
    </row>
    <row r="18" spans="1:11" x14ac:dyDescent="0.25">
      <c r="A18" s="241" t="s">
        <v>175</v>
      </c>
      <c r="B18" s="242">
        <v>0.1</v>
      </c>
      <c r="C18" s="242">
        <v>0.04</v>
      </c>
      <c r="D18" s="242">
        <v>0.8600000000000001</v>
      </c>
      <c r="E18" s="277"/>
      <c r="F18" s="277"/>
      <c r="G18" s="277"/>
      <c r="H18" s="277"/>
      <c r="I18" s="277"/>
      <c r="J18" s="277"/>
      <c r="K18" s="277"/>
    </row>
    <row r="19" spans="1:11" x14ac:dyDescent="0.25">
      <c r="A19" s="241" t="s">
        <v>199</v>
      </c>
      <c r="B19" s="242">
        <v>0.09</v>
      </c>
      <c r="C19" s="242">
        <v>0.06</v>
      </c>
      <c r="D19" s="242">
        <v>0.85</v>
      </c>
      <c r="E19" s="277"/>
      <c r="F19" s="277"/>
      <c r="G19" s="277"/>
      <c r="H19" s="277"/>
      <c r="I19" s="277"/>
      <c r="J19" s="277"/>
      <c r="K19" s="277"/>
    </row>
    <row r="20" spans="1:11" x14ac:dyDescent="0.25">
      <c r="A20" s="241" t="s">
        <v>202</v>
      </c>
      <c r="B20" s="242">
        <v>0.11</v>
      </c>
      <c r="C20" s="242">
        <v>0.05</v>
      </c>
      <c r="D20" s="242">
        <v>0.84</v>
      </c>
      <c r="E20" s="277"/>
      <c r="F20" s="277"/>
      <c r="G20" s="277"/>
      <c r="H20" s="277"/>
      <c r="I20" s="277"/>
      <c r="J20" s="277"/>
      <c r="K20" s="277"/>
    </row>
    <row r="21" spans="1:11" x14ac:dyDescent="0.25">
      <c r="A21" s="241" t="s">
        <v>234</v>
      </c>
      <c r="B21" s="242">
        <v>0.09</v>
      </c>
      <c r="C21" s="242">
        <v>0.04</v>
      </c>
      <c r="D21" s="242">
        <v>0.87</v>
      </c>
      <c r="E21" s="277"/>
      <c r="F21" s="277"/>
      <c r="G21" s="277"/>
      <c r="H21" s="277"/>
      <c r="I21" s="277"/>
      <c r="J21" s="277"/>
      <c r="K21" s="277"/>
    </row>
    <row r="22" spans="1:11" x14ac:dyDescent="0.25">
      <c r="A22" s="241" t="s">
        <v>211</v>
      </c>
      <c r="B22" s="242">
        <v>0.08</v>
      </c>
      <c r="C22" s="242">
        <v>0.05</v>
      </c>
      <c r="D22" s="242">
        <v>0.87</v>
      </c>
      <c r="E22" s="277"/>
      <c r="F22" s="277"/>
      <c r="G22" s="277"/>
      <c r="H22" s="277"/>
      <c r="I22" s="277"/>
      <c r="J22" s="277"/>
      <c r="K22" s="277"/>
    </row>
    <row r="23" spans="1:11" x14ac:dyDescent="0.25">
      <c r="A23" s="241" t="s">
        <v>161</v>
      </c>
      <c r="B23" s="242">
        <v>0.08</v>
      </c>
      <c r="C23" s="242">
        <v>0.04</v>
      </c>
      <c r="D23" s="242">
        <v>0.88</v>
      </c>
      <c r="E23" s="277"/>
      <c r="F23" s="277"/>
      <c r="G23" s="277"/>
      <c r="H23" s="277"/>
      <c r="I23" s="277"/>
      <c r="J23" s="277"/>
      <c r="K23" s="277"/>
    </row>
    <row r="24" spans="1:11" x14ac:dyDescent="0.25">
      <c r="A24" s="241" t="s">
        <v>205</v>
      </c>
      <c r="B24" s="242">
        <v>0.09</v>
      </c>
      <c r="C24" s="242">
        <v>0.04</v>
      </c>
      <c r="D24" s="242">
        <v>0.87</v>
      </c>
      <c r="E24" s="277"/>
      <c r="F24" s="277"/>
      <c r="G24" s="277"/>
      <c r="H24" s="277"/>
      <c r="I24" s="277"/>
      <c r="J24" s="277"/>
      <c r="K24" s="277"/>
    </row>
    <row r="25" spans="1:11" x14ac:dyDescent="0.25">
      <c r="A25" s="241" t="s">
        <v>235</v>
      </c>
      <c r="B25" s="242">
        <v>0.11</v>
      </c>
      <c r="C25" s="242">
        <v>0.04</v>
      </c>
      <c r="D25" s="242">
        <v>0.85</v>
      </c>
      <c r="E25" s="277"/>
      <c r="F25" s="277"/>
      <c r="G25" s="277"/>
      <c r="H25" s="277"/>
      <c r="I25" s="277"/>
      <c r="J25" s="277"/>
      <c r="K25" s="277"/>
    </row>
    <row r="26" spans="1:11" x14ac:dyDescent="0.25">
      <c r="A26" s="241" t="s">
        <v>162</v>
      </c>
      <c r="B26" s="242">
        <v>0.08</v>
      </c>
      <c r="C26" s="242">
        <v>0.05</v>
      </c>
      <c r="D26" s="242">
        <v>0.87</v>
      </c>
      <c r="E26" s="277"/>
      <c r="F26" s="277"/>
      <c r="G26" s="277"/>
      <c r="H26" s="277"/>
      <c r="I26" s="277"/>
      <c r="J26" s="277"/>
      <c r="K26" s="277"/>
    </row>
    <row r="27" spans="1:11" x14ac:dyDescent="0.25">
      <c r="A27" s="241" t="s">
        <v>181</v>
      </c>
      <c r="B27" s="242">
        <v>0.11</v>
      </c>
      <c r="C27" s="242">
        <v>0.05</v>
      </c>
      <c r="D27" s="242">
        <v>0.84000000000000008</v>
      </c>
      <c r="E27" s="277"/>
      <c r="F27" s="277"/>
      <c r="G27" s="277"/>
      <c r="H27" s="277"/>
      <c r="I27" s="277"/>
      <c r="J27" s="277"/>
      <c r="K27" s="277"/>
    </row>
    <row r="28" spans="1:11" x14ac:dyDescent="0.25">
      <c r="A28" s="241" t="s">
        <v>23</v>
      </c>
      <c r="B28" s="242">
        <v>0.14000000000000001</v>
      </c>
      <c r="C28" s="242">
        <v>0.05</v>
      </c>
      <c r="D28" s="242">
        <v>0.81</v>
      </c>
      <c r="E28" s="277"/>
      <c r="F28" s="277"/>
      <c r="G28" s="277"/>
      <c r="H28" s="277"/>
      <c r="I28" s="277"/>
      <c r="J28" s="277"/>
      <c r="K28" s="277"/>
    </row>
    <row r="29" spans="1:11" x14ac:dyDescent="0.25">
      <c r="A29" s="275" t="s">
        <v>10</v>
      </c>
      <c r="B29" s="276">
        <v>0.1</v>
      </c>
      <c r="C29" s="276">
        <v>0.05</v>
      </c>
      <c r="D29" s="276">
        <v>0.85</v>
      </c>
      <c r="E29" s="277"/>
      <c r="F29" s="277"/>
      <c r="G29" s="277"/>
      <c r="H29" s="277"/>
      <c r="I29" s="277"/>
      <c r="J29" s="277"/>
      <c r="K29" s="277"/>
    </row>
    <row r="31" spans="1:11" s="268" customFormat="1" x14ac:dyDescent="0.25">
      <c r="A31" s="26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tabColor rgb="FFFF0000"/>
  </sheetPr>
  <dimension ref="A1:L64"/>
  <sheetViews>
    <sheetView workbookViewId="0">
      <selection activeCell="G33" sqref="G33"/>
    </sheetView>
  </sheetViews>
  <sheetFormatPr baseColWidth="10" defaultRowHeight="15" x14ac:dyDescent="0.25"/>
  <cols>
    <col min="1" max="1" width="32.85546875" customWidth="1"/>
    <col min="2" max="2" width="25.140625" customWidth="1"/>
    <col min="3" max="3" width="18.5703125" customWidth="1"/>
    <col min="4" max="4" width="17.140625" customWidth="1"/>
    <col min="5" max="5" width="17.85546875" customWidth="1"/>
  </cols>
  <sheetData>
    <row r="1" spans="1:12" s="22" customFormat="1" ht="18" x14ac:dyDescent="0.2">
      <c r="A1" s="76" t="str">
        <f>"LES RECRUTEMENTS PRÉVUS ET PERSPECTIVES POUR " &amp;anneen2&amp; " PAR RÉGION"</f>
        <v>LES RECRUTEMENTS PRÉVUS ET PERSPECTIVES POUR 2017 PAR RÉGION</v>
      </c>
      <c r="B1" s="60"/>
      <c r="C1" s="63"/>
      <c r="D1" s="60"/>
      <c r="E1" s="60"/>
      <c r="F1" s="60"/>
      <c r="G1" s="60"/>
    </row>
    <row r="2" spans="1:12" s="22" customFormat="1" ht="12.75" x14ac:dyDescent="0.2">
      <c r="A2" s="77" t="s">
        <v>51</v>
      </c>
      <c r="B2" s="60"/>
      <c r="C2" s="60"/>
      <c r="D2" s="60"/>
      <c r="E2" s="60"/>
      <c r="F2" s="60"/>
      <c r="G2" s="60"/>
    </row>
    <row r="3" spans="1:12" s="22" customFormat="1" ht="12.75" x14ac:dyDescent="0.2">
      <c r="A3" s="60"/>
      <c r="B3" s="60"/>
      <c r="C3" s="60"/>
      <c r="D3" s="60"/>
      <c r="E3" s="60"/>
      <c r="F3" s="60"/>
      <c r="G3" s="60"/>
    </row>
    <row r="4" spans="1:12" s="22" customFormat="1" ht="12.75" x14ac:dyDescent="0.2">
      <c r="A4" s="89" t="str">
        <f>"Tableau X :  Perspectives d'évolution des effectifs salariés pour " &amp;anneen2&amp; " dans chaque région par grand secteur"</f>
        <v>Tableau X :  Perspectives d'évolution des effectifs salariés pour 2017 dans chaque région par grand secteur</v>
      </c>
      <c r="B4" s="90"/>
      <c r="C4" s="90"/>
      <c r="D4" s="90"/>
      <c r="E4" s="60"/>
      <c r="F4" s="60"/>
      <c r="G4" s="60"/>
    </row>
    <row r="7" spans="1:12" ht="29.25" customHeight="1" thickBot="1" x14ac:dyDescent="0.3">
      <c r="A7" s="385"/>
      <c r="B7" s="198"/>
      <c r="C7" s="240" t="s">
        <v>44</v>
      </c>
      <c r="D7" s="240" t="s">
        <v>43</v>
      </c>
      <c r="E7" s="240" t="s">
        <v>42</v>
      </c>
    </row>
    <row r="8" spans="1:12" x14ac:dyDescent="0.25">
      <c r="A8" s="552" t="s">
        <v>156</v>
      </c>
      <c r="B8" s="386" t="s">
        <v>96</v>
      </c>
      <c r="C8" s="387">
        <v>0.25</v>
      </c>
      <c r="D8" s="388">
        <v>0.09</v>
      </c>
      <c r="E8" s="389">
        <v>0.66</v>
      </c>
      <c r="F8" s="277"/>
      <c r="G8" s="277"/>
      <c r="H8" s="277"/>
      <c r="I8" s="277"/>
      <c r="J8" s="277"/>
      <c r="K8" s="277"/>
      <c r="L8" s="277"/>
    </row>
    <row r="9" spans="1:12" ht="26.25" customHeight="1" x14ac:dyDescent="0.25">
      <c r="A9" s="553"/>
      <c r="B9" s="390" t="s">
        <v>106</v>
      </c>
      <c r="C9" s="383">
        <v>0.13</v>
      </c>
      <c r="D9" s="384">
        <v>7.0000000000000007E-2</v>
      </c>
      <c r="E9" s="391">
        <v>0.8</v>
      </c>
      <c r="F9" s="277"/>
      <c r="G9" s="277"/>
      <c r="H9" s="277"/>
      <c r="I9" s="277"/>
      <c r="J9" s="277"/>
      <c r="K9" s="277"/>
      <c r="L9" s="277"/>
    </row>
    <row r="10" spans="1:12" x14ac:dyDescent="0.25">
      <c r="A10" s="553"/>
      <c r="B10" s="390" t="s">
        <v>109</v>
      </c>
      <c r="C10" s="383">
        <v>0.15</v>
      </c>
      <c r="D10" s="384">
        <v>0.09</v>
      </c>
      <c r="E10" s="391">
        <v>0.76</v>
      </c>
      <c r="F10" s="277"/>
      <c r="G10" s="277"/>
      <c r="H10" s="277"/>
      <c r="I10" s="277"/>
      <c r="J10" s="277"/>
      <c r="K10" s="277"/>
      <c r="L10" s="277"/>
    </row>
    <row r="11" spans="1:12" ht="15.75" thickBot="1" x14ac:dyDescent="0.3">
      <c r="A11" s="554"/>
      <c r="B11" s="392" t="s">
        <v>113</v>
      </c>
      <c r="C11" s="393">
        <v>0.19</v>
      </c>
      <c r="D11" s="394">
        <v>0.1</v>
      </c>
      <c r="E11" s="395">
        <v>0.71</v>
      </c>
      <c r="F11" s="277"/>
      <c r="G11" s="277"/>
      <c r="H11" s="277"/>
      <c r="I11" s="277"/>
      <c r="J11" s="277"/>
      <c r="K11" s="277"/>
      <c r="L11" s="277"/>
    </row>
    <row r="12" spans="1:12" ht="15" customHeight="1" x14ac:dyDescent="0.25">
      <c r="A12" s="552" t="s">
        <v>157</v>
      </c>
      <c r="B12" s="386" t="s">
        <v>96</v>
      </c>
      <c r="C12" s="387">
        <v>0.18</v>
      </c>
      <c r="D12" s="388">
        <v>0.11</v>
      </c>
      <c r="E12" s="389">
        <v>0.71</v>
      </c>
      <c r="F12" s="277"/>
      <c r="G12" s="277"/>
      <c r="H12" s="277"/>
      <c r="I12" s="277"/>
      <c r="J12" s="277"/>
      <c r="K12" s="277"/>
      <c r="L12" s="277"/>
    </row>
    <row r="13" spans="1:12" x14ac:dyDescent="0.25">
      <c r="A13" s="553"/>
      <c r="B13" s="390" t="s">
        <v>106</v>
      </c>
      <c r="C13" s="383">
        <v>0.16</v>
      </c>
      <c r="D13" s="384">
        <v>0.08</v>
      </c>
      <c r="E13" s="391">
        <v>0.76</v>
      </c>
      <c r="F13" s="277"/>
      <c r="G13" s="277"/>
      <c r="H13" s="277"/>
      <c r="I13" s="277"/>
      <c r="J13" s="277"/>
      <c r="K13" s="277"/>
      <c r="L13" s="277"/>
    </row>
    <row r="14" spans="1:12" ht="25.5" customHeight="1" x14ac:dyDescent="0.25">
      <c r="A14" s="553"/>
      <c r="B14" s="390" t="s">
        <v>109</v>
      </c>
      <c r="C14" s="383">
        <v>0.13</v>
      </c>
      <c r="D14" s="384">
        <v>7.0000000000000007E-2</v>
      </c>
      <c r="E14" s="391">
        <v>0.8</v>
      </c>
      <c r="F14" s="277"/>
      <c r="G14" s="277"/>
      <c r="H14" s="277"/>
      <c r="I14" s="277"/>
      <c r="J14" s="277"/>
      <c r="K14" s="277"/>
      <c r="L14" s="277"/>
    </row>
    <row r="15" spans="1:12" ht="15.75" thickBot="1" x14ac:dyDescent="0.3">
      <c r="A15" s="554"/>
      <c r="B15" s="392" t="s">
        <v>113</v>
      </c>
      <c r="C15" s="393">
        <v>0.13</v>
      </c>
      <c r="D15" s="394">
        <v>7.0000000000000007E-2</v>
      </c>
      <c r="E15" s="395">
        <v>0.8</v>
      </c>
      <c r="F15" s="277"/>
      <c r="G15" s="277"/>
      <c r="H15" s="277"/>
      <c r="I15" s="277"/>
      <c r="J15" s="277"/>
      <c r="K15" s="277"/>
      <c r="L15" s="277"/>
    </row>
    <row r="16" spans="1:12" x14ac:dyDescent="0.25">
      <c r="A16" s="552" t="s">
        <v>158</v>
      </c>
      <c r="B16" s="386" t="s">
        <v>96</v>
      </c>
      <c r="C16" s="387">
        <v>0.22</v>
      </c>
      <c r="D16" s="388">
        <v>0.11</v>
      </c>
      <c r="E16" s="389">
        <v>0.67</v>
      </c>
      <c r="F16" s="277"/>
      <c r="G16" s="277"/>
      <c r="H16" s="277"/>
      <c r="I16" s="277"/>
      <c r="J16" s="277"/>
      <c r="K16" s="277"/>
      <c r="L16" s="277"/>
    </row>
    <row r="17" spans="1:12" x14ac:dyDescent="0.25">
      <c r="A17" s="553"/>
      <c r="B17" s="390" t="s">
        <v>106</v>
      </c>
      <c r="C17" s="383">
        <v>0.19</v>
      </c>
      <c r="D17" s="384">
        <v>0.06</v>
      </c>
      <c r="E17" s="391">
        <v>0.75</v>
      </c>
      <c r="F17" s="277"/>
      <c r="G17" s="277"/>
      <c r="H17" s="277"/>
      <c r="I17" s="277"/>
      <c r="J17" s="277"/>
      <c r="K17" s="277"/>
      <c r="L17" s="277"/>
    </row>
    <row r="18" spans="1:12" x14ac:dyDescent="0.25">
      <c r="A18" s="553"/>
      <c r="B18" s="390" t="s">
        <v>109</v>
      </c>
      <c r="C18" s="383">
        <v>0.16</v>
      </c>
      <c r="D18" s="384">
        <v>0.05</v>
      </c>
      <c r="E18" s="391">
        <v>0.79</v>
      </c>
      <c r="F18" s="277"/>
      <c r="G18" s="277"/>
      <c r="H18" s="277"/>
      <c r="I18" s="277"/>
      <c r="J18" s="277"/>
      <c r="K18" s="277"/>
      <c r="L18" s="277"/>
    </row>
    <row r="19" spans="1:12" ht="25.5" customHeight="1" thickBot="1" x14ac:dyDescent="0.3">
      <c r="A19" s="554"/>
      <c r="B19" s="392" t="s">
        <v>113</v>
      </c>
      <c r="C19" s="393">
        <v>0.22</v>
      </c>
      <c r="D19" s="394">
        <v>0.05</v>
      </c>
      <c r="E19" s="395">
        <v>0.73</v>
      </c>
      <c r="F19" s="277"/>
      <c r="G19" s="277"/>
      <c r="H19" s="277"/>
      <c r="I19" s="277"/>
      <c r="J19" s="277"/>
      <c r="K19" s="277"/>
      <c r="L19" s="277"/>
    </row>
    <row r="20" spans="1:12" x14ac:dyDescent="0.25">
      <c r="A20" s="552" t="s">
        <v>159</v>
      </c>
      <c r="B20" s="386" t="s">
        <v>96</v>
      </c>
      <c r="C20" s="387">
        <v>0.32</v>
      </c>
      <c r="D20" s="388">
        <v>0.14000000000000001</v>
      </c>
      <c r="E20" s="389">
        <v>0.54</v>
      </c>
      <c r="F20" s="277"/>
      <c r="G20" s="277"/>
      <c r="H20" s="277"/>
      <c r="I20" s="277"/>
      <c r="J20" s="277"/>
      <c r="K20" s="277"/>
      <c r="L20" s="277"/>
    </row>
    <row r="21" spans="1:12" x14ac:dyDescent="0.25">
      <c r="A21" s="553"/>
      <c r="B21" s="390" t="s">
        <v>106</v>
      </c>
      <c r="C21" s="383">
        <v>0.1</v>
      </c>
      <c r="D21" s="384">
        <v>0.05</v>
      </c>
      <c r="E21" s="391">
        <v>0.85</v>
      </c>
      <c r="F21" s="277"/>
      <c r="G21" s="277"/>
      <c r="H21" s="277"/>
      <c r="I21" s="277"/>
      <c r="J21" s="277"/>
      <c r="K21" s="277"/>
      <c r="L21" s="277"/>
    </row>
    <row r="22" spans="1:12" x14ac:dyDescent="0.25">
      <c r="A22" s="553"/>
      <c r="B22" s="390" t="s">
        <v>109</v>
      </c>
      <c r="C22" s="383">
        <v>0.17</v>
      </c>
      <c r="D22" s="384">
        <v>0.05</v>
      </c>
      <c r="E22" s="391">
        <v>0.78</v>
      </c>
      <c r="F22" s="277"/>
      <c r="G22" s="277"/>
      <c r="H22" s="277"/>
      <c r="I22" s="277"/>
      <c r="J22" s="277"/>
      <c r="K22" s="277"/>
      <c r="L22" s="277"/>
    </row>
    <row r="23" spans="1:12" ht="15.75" thickBot="1" x14ac:dyDescent="0.3">
      <c r="A23" s="554"/>
      <c r="B23" s="392" t="s">
        <v>113</v>
      </c>
      <c r="C23" s="393">
        <v>0.19</v>
      </c>
      <c r="D23" s="394">
        <v>0.06</v>
      </c>
      <c r="E23" s="395">
        <v>0.75</v>
      </c>
      <c r="F23" s="277"/>
      <c r="G23" s="277"/>
      <c r="H23" s="277"/>
      <c r="I23" s="277"/>
      <c r="J23" s="277"/>
      <c r="K23" s="277"/>
      <c r="L23" s="277"/>
    </row>
    <row r="24" spans="1:12" ht="25.5" customHeight="1" x14ac:dyDescent="0.25">
      <c r="A24" s="552" t="s">
        <v>276</v>
      </c>
      <c r="B24" s="386" t="s">
        <v>96</v>
      </c>
      <c r="C24" s="387">
        <v>0.21</v>
      </c>
      <c r="D24" s="388">
        <v>0.16</v>
      </c>
      <c r="E24" s="389">
        <v>0.63000000000000012</v>
      </c>
      <c r="F24" s="277"/>
      <c r="G24" s="277"/>
      <c r="H24" s="277"/>
      <c r="I24" s="277"/>
      <c r="J24" s="277"/>
      <c r="K24" s="277"/>
      <c r="L24" s="277"/>
    </row>
    <row r="25" spans="1:12" x14ac:dyDescent="0.25">
      <c r="A25" s="553"/>
      <c r="B25" s="390" t="s">
        <v>106</v>
      </c>
      <c r="C25" s="383">
        <v>0.18</v>
      </c>
      <c r="D25" s="384">
        <v>0.04</v>
      </c>
      <c r="E25" s="391">
        <v>0.78</v>
      </c>
      <c r="F25" s="277"/>
      <c r="G25" s="277"/>
      <c r="H25" s="277"/>
      <c r="I25" s="277"/>
      <c r="J25" s="277"/>
      <c r="K25" s="277"/>
      <c r="L25" s="277"/>
    </row>
    <row r="26" spans="1:12" x14ac:dyDescent="0.25">
      <c r="A26" s="553"/>
      <c r="B26" s="390" t="s">
        <v>109</v>
      </c>
      <c r="C26" s="383">
        <v>0.11</v>
      </c>
      <c r="D26" s="384">
        <v>0.09</v>
      </c>
      <c r="E26" s="391">
        <v>0.8</v>
      </c>
      <c r="F26" s="277"/>
      <c r="G26" s="277"/>
      <c r="H26" s="277"/>
      <c r="I26" s="277"/>
      <c r="J26" s="277"/>
      <c r="K26" s="277"/>
      <c r="L26" s="277"/>
    </row>
    <row r="27" spans="1:12" ht="15.75" thickBot="1" x14ac:dyDescent="0.3">
      <c r="A27" s="554"/>
      <c r="B27" s="390" t="s">
        <v>113</v>
      </c>
      <c r="C27" s="383">
        <v>0.17</v>
      </c>
      <c r="D27" s="384">
        <v>0.1</v>
      </c>
      <c r="E27" s="391">
        <v>0.73</v>
      </c>
      <c r="F27" s="277"/>
      <c r="G27" s="277"/>
      <c r="H27" s="277"/>
      <c r="I27" s="277"/>
      <c r="J27" s="277"/>
      <c r="K27" s="277"/>
      <c r="L27" s="277"/>
    </row>
    <row r="28" spans="1:12" x14ac:dyDescent="0.25">
      <c r="A28" s="553" t="s">
        <v>277</v>
      </c>
      <c r="B28" s="386" t="s">
        <v>96</v>
      </c>
      <c r="C28" s="387">
        <v>0.15</v>
      </c>
      <c r="D28" s="388">
        <v>0.16</v>
      </c>
      <c r="E28" s="389">
        <v>0.69</v>
      </c>
      <c r="F28" s="277"/>
      <c r="G28" s="277"/>
      <c r="H28" s="277"/>
      <c r="I28" s="277"/>
      <c r="J28" s="277"/>
      <c r="K28" s="277"/>
      <c r="L28" s="277"/>
    </row>
    <row r="29" spans="1:12" ht="25.5" customHeight="1" x14ac:dyDescent="0.25">
      <c r="A29" s="553"/>
      <c r="B29" s="390" t="s">
        <v>106</v>
      </c>
      <c r="C29" s="383">
        <v>0.16</v>
      </c>
      <c r="D29" s="384">
        <v>7.0000000000000007E-2</v>
      </c>
      <c r="E29" s="391">
        <v>0.77</v>
      </c>
      <c r="F29" s="277"/>
      <c r="G29" s="277"/>
      <c r="H29" s="277"/>
      <c r="I29" s="277"/>
      <c r="J29" s="277"/>
      <c r="K29" s="277"/>
      <c r="L29" s="277"/>
    </row>
    <row r="30" spans="1:12" x14ac:dyDescent="0.25">
      <c r="A30" s="553"/>
      <c r="B30" s="390" t="s">
        <v>109</v>
      </c>
      <c r="C30" s="383">
        <v>0.16</v>
      </c>
      <c r="D30" s="384">
        <v>7.0000000000000007E-2</v>
      </c>
      <c r="E30" s="391">
        <v>0.77</v>
      </c>
      <c r="F30" s="277"/>
      <c r="G30" s="277"/>
      <c r="H30" s="277"/>
      <c r="I30" s="277"/>
      <c r="J30" s="277"/>
      <c r="K30" s="277"/>
      <c r="L30" s="277"/>
    </row>
    <row r="31" spans="1:12" ht="15.75" thickBot="1" x14ac:dyDescent="0.3">
      <c r="A31" s="554"/>
      <c r="B31" s="392" t="s">
        <v>113</v>
      </c>
      <c r="C31" s="393">
        <v>0.19</v>
      </c>
      <c r="D31" s="394">
        <v>0.08</v>
      </c>
      <c r="E31" s="395">
        <v>0.73</v>
      </c>
      <c r="F31" s="277"/>
      <c r="G31" s="277"/>
      <c r="H31" s="277"/>
      <c r="I31" s="277"/>
      <c r="J31" s="277"/>
      <c r="K31" s="277"/>
      <c r="L31" s="277"/>
    </row>
    <row r="32" spans="1:12" x14ac:dyDescent="0.25">
      <c r="A32" s="552" t="s">
        <v>23</v>
      </c>
      <c r="B32" s="386" t="s">
        <v>96</v>
      </c>
      <c r="C32" s="387">
        <v>0.2</v>
      </c>
      <c r="D32" s="388">
        <v>0.1</v>
      </c>
      <c r="E32" s="389">
        <v>0.7</v>
      </c>
      <c r="F32" s="277"/>
      <c r="G32" s="277"/>
      <c r="H32" s="277"/>
      <c r="I32" s="277"/>
      <c r="J32" s="277"/>
      <c r="K32" s="277"/>
      <c r="L32" s="277"/>
    </row>
    <row r="33" spans="1:12" x14ac:dyDescent="0.25">
      <c r="A33" s="553"/>
      <c r="B33" s="390" t="s">
        <v>106</v>
      </c>
      <c r="C33" s="383">
        <v>0.23</v>
      </c>
      <c r="D33" s="384">
        <v>7.0000000000000007E-2</v>
      </c>
      <c r="E33" s="391">
        <v>0.7</v>
      </c>
      <c r="F33" s="277"/>
      <c r="G33" s="277"/>
      <c r="H33" s="277"/>
      <c r="I33" s="277"/>
      <c r="J33" s="277"/>
      <c r="K33" s="277"/>
      <c r="L33" s="277"/>
    </row>
    <row r="34" spans="1:12" ht="25.5" customHeight="1" x14ac:dyDescent="0.25">
      <c r="A34" s="553"/>
      <c r="B34" s="390" t="s">
        <v>109</v>
      </c>
      <c r="C34" s="383">
        <v>0.15</v>
      </c>
      <c r="D34" s="384">
        <v>0.08</v>
      </c>
      <c r="E34" s="391">
        <v>0.77</v>
      </c>
      <c r="F34" s="277"/>
      <c r="G34" s="277"/>
      <c r="H34" s="277"/>
      <c r="I34" s="277"/>
      <c r="J34" s="277"/>
      <c r="K34" s="277"/>
      <c r="L34" s="277"/>
    </row>
    <row r="35" spans="1:12" ht="15.75" thickBot="1" x14ac:dyDescent="0.3">
      <c r="A35" s="554"/>
      <c r="B35" s="392" t="s">
        <v>113</v>
      </c>
      <c r="C35" s="393">
        <v>0.22</v>
      </c>
      <c r="D35" s="394">
        <v>0.08</v>
      </c>
      <c r="E35" s="395">
        <v>0.7</v>
      </c>
      <c r="F35" s="277"/>
      <c r="G35" s="277"/>
      <c r="H35" s="277"/>
      <c r="I35" s="277"/>
      <c r="J35" s="277"/>
      <c r="K35" s="277"/>
      <c r="L35" s="277"/>
    </row>
    <row r="36" spans="1:12" x14ac:dyDescent="0.25">
      <c r="A36" s="552" t="s">
        <v>160</v>
      </c>
      <c r="B36" s="386" t="s">
        <v>96</v>
      </c>
      <c r="C36" s="387">
        <v>0.19</v>
      </c>
      <c r="D36" s="388">
        <v>0.11</v>
      </c>
      <c r="E36" s="389">
        <v>0.7</v>
      </c>
      <c r="F36" s="277"/>
      <c r="G36" s="277"/>
      <c r="H36" s="277"/>
      <c r="I36" s="277"/>
      <c r="J36" s="277"/>
      <c r="K36" s="277"/>
      <c r="L36" s="277"/>
    </row>
    <row r="37" spans="1:12" x14ac:dyDescent="0.25">
      <c r="A37" s="553"/>
      <c r="B37" s="390" t="s">
        <v>106</v>
      </c>
      <c r="C37" s="383">
        <v>0.12</v>
      </c>
      <c r="D37" s="384">
        <v>0.04</v>
      </c>
      <c r="E37" s="391">
        <v>0.84</v>
      </c>
      <c r="F37" s="277"/>
      <c r="G37" s="277"/>
      <c r="H37" s="277"/>
      <c r="I37" s="277"/>
      <c r="J37" s="277"/>
      <c r="K37" s="277"/>
      <c r="L37" s="277"/>
    </row>
    <row r="38" spans="1:12" x14ac:dyDescent="0.25">
      <c r="A38" s="553"/>
      <c r="B38" s="390" t="s">
        <v>109</v>
      </c>
      <c r="C38" s="383">
        <v>0.14000000000000001</v>
      </c>
      <c r="D38" s="384">
        <v>0.09</v>
      </c>
      <c r="E38" s="391">
        <v>0.77</v>
      </c>
      <c r="F38" s="277"/>
      <c r="G38" s="277"/>
      <c r="H38" s="277"/>
      <c r="I38" s="277"/>
      <c r="J38" s="277"/>
      <c r="K38" s="277"/>
      <c r="L38" s="277"/>
    </row>
    <row r="39" spans="1:12" ht="25.5" customHeight="1" thickBot="1" x14ac:dyDescent="0.3">
      <c r="A39" s="554"/>
      <c r="B39" s="392" t="s">
        <v>113</v>
      </c>
      <c r="C39" s="393">
        <v>0.17</v>
      </c>
      <c r="D39" s="394">
        <v>0.06</v>
      </c>
      <c r="E39" s="395">
        <v>0.77</v>
      </c>
      <c r="F39" s="277"/>
      <c r="G39" s="277"/>
      <c r="H39" s="277"/>
      <c r="I39" s="277"/>
      <c r="J39" s="277"/>
      <c r="K39" s="277"/>
      <c r="L39" s="277"/>
    </row>
    <row r="40" spans="1:12" x14ac:dyDescent="0.25">
      <c r="A40" s="553" t="s">
        <v>278</v>
      </c>
      <c r="B40" s="386" t="s">
        <v>96</v>
      </c>
      <c r="C40" s="387">
        <v>0.19</v>
      </c>
      <c r="D40" s="388">
        <v>0.11</v>
      </c>
      <c r="E40" s="389">
        <v>0.7</v>
      </c>
      <c r="F40" s="277"/>
      <c r="G40" s="277"/>
      <c r="H40" s="277"/>
      <c r="I40" s="277"/>
      <c r="J40" s="277"/>
      <c r="K40" s="277"/>
      <c r="L40" s="277"/>
    </row>
    <row r="41" spans="1:12" x14ac:dyDescent="0.25">
      <c r="A41" s="553"/>
      <c r="B41" s="390" t="s">
        <v>106</v>
      </c>
      <c r="C41" s="383">
        <v>0.13</v>
      </c>
      <c r="D41" s="384">
        <v>0.09</v>
      </c>
      <c r="E41" s="391">
        <v>0.78</v>
      </c>
      <c r="F41" s="277"/>
      <c r="G41" s="277"/>
      <c r="H41" s="277"/>
      <c r="I41" s="277"/>
      <c r="J41" s="277"/>
      <c r="K41" s="277"/>
      <c r="L41" s="277"/>
    </row>
    <row r="42" spans="1:12" x14ac:dyDescent="0.25">
      <c r="A42" s="553"/>
      <c r="B42" s="390" t="s">
        <v>109</v>
      </c>
      <c r="C42" s="383">
        <v>0.17</v>
      </c>
      <c r="D42" s="384">
        <v>7.0000000000000007E-2</v>
      </c>
      <c r="E42" s="391">
        <v>0.76</v>
      </c>
      <c r="F42" s="277"/>
      <c r="G42" s="277"/>
      <c r="H42" s="277"/>
      <c r="I42" s="277"/>
      <c r="J42" s="277"/>
      <c r="K42" s="277"/>
      <c r="L42" s="277"/>
    </row>
    <row r="43" spans="1:12" ht="15.75" thickBot="1" x14ac:dyDescent="0.3">
      <c r="A43" s="554"/>
      <c r="B43" s="392" t="s">
        <v>113</v>
      </c>
      <c r="C43" s="393">
        <v>0.2</v>
      </c>
      <c r="D43" s="394">
        <v>7.0000000000000007E-2</v>
      </c>
      <c r="E43" s="395">
        <v>0.73</v>
      </c>
      <c r="F43" s="277"/>
      <c r="G43" s="277"/>
      <c r="H43" s="277"/>
      <c r="I43" s="277"/>
      <c r="J43" s="277"/>
      <c r="K43" s="277"/>
      <c r="L43" s="277"/>
    </row>
    <row r="44" spans="1:12" ht="25.5" customHeight="1" x14ac:dyDescent="0.25">
      <c r="A44" s="552" t="s">
        <v>279</v>
      </c>
      <c r="B44" s="386" t="s">
        <v>96</v>
      </c>
      <c r="C44" s="387">
        <v>0.2</v>
      </c>
      <c r="D44" s="388">
        <v>0.11</v>
      </c>
      <c r="E44" s="389">
        <v>0.69</v>
      </c>
      <c r="F44" s="277"/>
      <c r="G44" s="277"/>
      <c r="H44" s="277"/>
      <c r="I44" s="277"/>
      <c r="J44" s="277"/>
      <c r="K44" s="277"/>
      <c r="L44" s="277"/>
    </row>
    <row r="45" spans="1:12" x14ac:dyDescent="0.25">
      <c r="A45" s="553"/>
      <c r="B45" s="390" t="s">
        <v>106</v>
      </c>
      <c r="C45" s="383">
        <v>0.21</v>
      </c>
      <c r="D45" s="384">
        <v>0.04</v>
      </c>
      <c r="E45" s="391">
        <v>0.75</v>
      </c>
      <c r="F45" s="277"/>
      <c r="G45" s="277"/>
      <c r="H45" s="277"/>
      <c r="I45" s="277"/>
      <c r="J45" s="277"/>
      <c r="K45" s="277"/>
      <c r="L45" s="277"/>
    </row>
    <row r="46" spans="1:12" x14ac:dyDescent="0.25">
      <c r="A46" s="553"/>
      <c r="B46" s="390" t="s">
        <v>109</v>
      </c>
      <c r="C46" s="383">
        <v>0.09</v>
      </c>
      <c r="D46" s="384">
        <v>0.09</v>
      </c>
      <c r="E46" s="391">
        <v>0.82</v>
      </c>
      <c r="F46" s="277"/>
      <c r="G46" s="277"/>
      <c r="H46" s="277"/>
      <c r="I46" s="277"/>
      <c r="J46" s="277"/>
      <c r="K46" s="277"/>
      <c r="L46" s="277"/>
    </row>
    <row r="47" spans="1:12" ht="15.75" thickBot="1" x14ac:dyDescent="0.3">
      <c r="A47" s="554"/>
      <c r="B47" s="392" t="s">
        <v>113</v>
      </c>
      <c r="C47" s="393">
        <v>0.19</v>
      </c>
      <c r="D47" s="394">
        <v>0.06</v>
      </c>
      <c r="E47" s="395">
        <v>0.75</v>
      </c>
      <c r="F47" s="277"/>
      <c r="G47" s="277"/>
      <c r="H47" s="277"/>
      <c r="I47" s="277"/>
      <c r="J47" s="277"/>
      <c r="K47" s="277"/>
      <c r="L47" s="277"/>
    </row>
    <row r="48" spans="1:12" x14ac:dyDescent="0.25">
      <c r="A48" s="552" t="s">
        <v>161</v>
      </c>
      <c r="B48" s="386" t="s">
        <v>96</v>
      </c>
      <c r="C48" s="387">
        <v>0.2</v>
      </c>
      <c r="D48" s="388">
        <v>0.06</v>
      </c>
      <c r="E48" s="389">
        <v>0.74</v>
      </c>
      <c r="F48" s="277"/>
      <c r="G48" s="277"/>
      <c r="H48" s="277"/>
      <c r="I48" s="277"/>
      <c r="J48" s="277"/>
      <c r="K48" s="277"/>
      <c r="L48" s="277"/>
    </row>
    <row r="49" spans="1:12" ht="25.5" customHeight="1" x14ac:dyDescent="0.25">
      <c r="A49" s="553"/>
      <c r="B49" s="390" t="s">
        <v>106</v>
      </c>
      <c r="C49" s="383">
        <v>0.18</v>
      </c>
      <c r="D49" s="384">
        <v>0.08</v>
      </c>
      <c r="E49" s="391">
        <v>0.74</v>
      </c>
      <c r="F49" s="277"/>
      <c r="G49" s="277"/>
      <c r="H49" s="277"/>
      <c r="I49" s="277"/>
      <c r="J49" s="277"/>
      <c r="K49" s="277"/>
      <c r="L49" s="277"/>
    </row>
    <row r="50" spans="1:12" x14ac:dyDescent="0.25">
      <c r="A50" s="553"/>
      <c r="B50" s="390" t="s">
        <v>109</v>
      </c>
      <c r="C50" s="383">
        <v>0.17</v>
      </c>
      <c r="D50" s="384">
        <v>0.08</v>
      </c>
      <c r="E50" s="391">
        <v>0.75</v>
      </c>
      <c r="F50" s="277"/>
      <c r="G50" s="277"/>
      <c r="H50" s="277"/>
      <c r="I50" s="277"/>
      <c r="J50" s="277"/>
      <c r="K50" s="277"/>
      <c r="L50" s="277"/>
    </row>
    <row r="51" spans="1:12" ht="15.75" thickBot="1" x14ac:dyDescent="0.3">
      <c r="A51" s="554"/>
      <c r="B51" s="392" t="s">
        <v>113</v>
      </c>
      <c r="C51" s="393">
        <v>0.23</v>
      </c>
      <c r="D51" s="394">
        <v>0.06</v>
      </c>
      <c r="E51" s="395">
        <v>0.71</v>
      </c>
      <c r="F51" s="277"/>
      <c r="G51" s="277"/>
      <c r="H51" s="277"/>
      <c r="I51" s="277"/>
      <c r="J51" s="277"/>
      <c r="K51" s="277"/>
      <c r="L51" s="277"/>
    </row>
    <row r="52" spans="1:12" x14ac:dyDescent="0.25">
      <c r="A52" s="552" t="s">
        <v>162</v>
      </c>
      <c r="B52" s="386" t="s">
        <v>96</v>
      </c>
      <c r="C52" s="387">
        <v>0.14000000000000001</v>
      </c>
      <c r="D52" s="388">
        <v>0.13</v>
      </c>
      <c r="E52" s="389">
        <v>0.73</v>
      </c>
      <c r="F52" s="277"/>
      <c r="G52" s="277"/>
      <c r="H52" s="277"/>
      <c r="I52" s="277"/>
      <c r="J52" s="277"/>
      <c r="K52" s="277"/>
      <c r="L52" s="277"/>
    </row>
    <row r="53" spans="1:12" x14ac:dyDescent="0.25">
      <c r="A53" s="553"/>
      <c r="B53" s="390" t="s">
        <v>106</v>
      </c>
      <c r="C53" s="383">
        <v>0.23</v>
      </c>
      <c r="D53" s="384">
        <v>0.08</v>
      </c>
      <c r="E53" s="391">
        <v>0.69</v>
      </c>
      <c r="F53" s="277"/>
      <c r="G53" s="277"/>
      <c r="H53" s="277"/>
      <c r="I53" s="277"/>
      <c r="J53" s="277"/>
      <c r="K53" s="277"/>
      <c r="L53" s="277"/>
    </row>
    <row r="54" spans="1:12" ht="25.5" customHeight="1" x14ac:dyDescent="0.25">
      <c r="A54" s="553"/>
      <c r="B54" s="390" t="s">
        <v>109</v>
      </c>
      <c r="C54" s="383">
        <v>0.14000000000000001</v>
      </c>
      <c r="D54" s="384">
        <v>0.05</v>
      </c>
      <c r="E54" s="391">
        <v>0.81</v>
      </c>
      <c r="F54" s="277"/>
      <c r="G54" s="277"/>
      <c r="H54" s="277"/>
      <c r="I54" s="277"/>
      <c r="J54" s="277"/>
      <c r="K54" s="277"/>
      <c r="L54" s="277"/>
    </row>
    <row r="55" spans="1:12" ht="15.75" thickBot="1" x14ac:dyDescent="0.3">
      <c r="A55" s="554"/>
      <c r="B55" s="392" t="s">
        <v>113</v>
      </c>
      <c r="C55" s="393">
        <v>0.17</v>
      </c>
      <c r="D55" s="394">
        <v>0.09</v>
      </c>
      <c r="E55" s="395">
        <v>0.74</v>
      </c>
      <c r="F55" s="277"/>
      <c r="G55" s="277"/>
      <c r="H55" s="277"/>
      <c r="I55" s="277"/>
      <c r="J55" s="277"/>
      <c r="K55" s="277"/>
      <c r="L55" s="277"/>
    </row>
    <row r="57" spans="1:12" x14ac:dyDescent="0.25">
      <c r="A57" s="267"/>
    </row>
    <row r="59" spans="1:12" ht="25.5" customHeight="1" x14ac:dyDescent="0.25"/>
    <row r="64" spans="1:12" ht="25.5" customHeight="1" x14ac:dyDescent="0.25"/>
  </sheetData>
  <mergeCells count="12">
    <mergeCell ref="A52:A55"/>
    <mergeCell ref="A8:A11"/>
    <mergeCell ref="A12:A15"/>
    <mergeCell ref="A16:A19"/>
    <mergeCell ref="A20:A23"/>
    <mergeCell ref="A24:A27"/>
    <mergeCell ref="A28:A31"/>
    <mergeCell ref="A32:A35"/>
    <mergeCell ref="A36:A39"/>
    <mergeCell ref="A40:A43"/>
    <mergeCell ref="A44:A47"/>
    <mergeCell ref="A48:A5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tabColor rgb="FFFF0000"/>
  </sheetPr>
  <dimension ref="A1:L56"/>
  <sheetViews>
    <sheetView workbookViewId="0">
      <selection activeCell="G33" sqref="G33"/>
    </sheetView>
  </sheetViews>
  <sheetFormatPr baseColWidth="10" defaultRowHeight="15" x14ac:dyDescent="0.25"/>
  <cols>
    <col min="1" max="1" width="33.7109375" customWidth="1"/>
    <col min="2" max="2" width="27.7109375" customWidth="1"/>
    <col min="3" max="3" width="15.85546875" customWidth="1"/>
    <col min="4" max="4" width="16" customWidth="1"/>
    <col min="5" max="5" width="18.28515625" customWidth="1"/>
  </cols>
  <sheetData>
    <row r="1" spans="1:12" ht="18" x14ac:dyDescent="0.25">
      <c r="A1" s="76" t="str">
        <f>"LES RECRUTEMENTS PRÉVUS ET PERSPECTIVES POUR " &amp;anneen2&amp; " PAR RÉGION"</f>
        <v>LES RECRUTEMENTS PRÉVUS ET PERSPECTIVES POUR 2017 PAR RÉGION</v>
      </c>
      <c r="B1" s="60"/>
      <c r="C1" s="63"/>
      <c r="D1" s="60"/>
      <c r="E1" s="60"/>
    </row>
    <row r="2" spans="1:12" x14ac:dyDescent="0.25">
      <c r="A2" s="77" t="s">
        <v>51</v>
      </c>
      <c r="B2" s="60"/>
      <c r="C2" s="60"/>
      <c r="D2" s="60"/>
      <c r="E2" s="60"/>
    </row>
    <row r="3" spans="1:12" x14ac:dyDescent="0.25">
      <c r="A3" s="60"/>
      <c r="B3" s="60"/>
      <c r="C3" s="60"/>
      <c r="D3" s="60"/>
      <c r="E3" s="60"/>
    </row>
    <row r="4" spans="1:12" x14ac:dyDescent="0.25">
      <c r="A4" s="89" t="str">
        <f>"Tableau X :  Perspectives d'évolution des effectifs cadres pour " &amp;anneen2&amp; " dans chaque région par grand secteur"</f>
        <v>Tableau X :  Perspectives d'évolution des effectifs cadres pour 2017 dans chaque région par grand secteur</v>
      </c>
      <c r="B4" s="90"/>
      <c r="C4" s="90"/>
      <c r="D4" s="90"/>
      <c r="E4" s="60"/>
    </row>
    <row r="7" spans="1:12" ht="24.75" thickBot="1" x14ac:dyDescent="0.3">
      <c r="A7" s="197"/>
      <c r="B7" s="198"/>
      <c r="C7" s="196" t="s">
        <v>47</v>
      </c>
      <c r="D7" s="196" t="s">
        <v>46</v>
      </c>
      <c r="E7" s="196" t="s">
        <v>45</v>
      </c>
    </row>
    <row r="8" spans="1:12" x14ac:dyDescent="0.25">
      <c r="A8" s="552" t="s">
        <v>156</v>
      </c>
      <c r="B8" s="386" t="s">
        <v>96</v>
      </c>
      <c r="C8" s="387">
        <v>0.11</v>
      </c>
      <c r="D8" s="388">
        <v>0.05</v>
      </c>
      <c r="E8" s="389">
        <v>0.84</v>
      </c>
      <c r="F8" s="277"/>
      <c r="G8" s="277"/>
      <c r="H8" s="277"/>
      <c r="I8" s="277"/>
      <c r="J8" s="277"/>
      <c r="K8" s="277"/>
      <c r="L8" s="277"/>
    </row>
    <row r="9" spans="1:12" x14ac:dyDescent="0.25">
      <c r="A9" s="553"/>
      <c r="B9" s="390" t="s">
        <v>106</v>
      </c>
      <c r="C9" s="383">
        <v>0.04</v>
      </c>
      <c r="D9" s="384">
        <v>0.03</v>
      </c>
      <c r="E9" s="391">
        <v>0.93</v>
      </c>
      <c r="F9" s="277"/>
      <c r="G9" s="277"/>
      <c r="H9" s="277"/>
      <c r="I9" s="277"/>
      <c r="J9" s="277"/>
      <c r="K9" s="277"/>
      <c r="L9" s="277"/>
    </row>
    <row r="10" spans="1:12" x14ac:dyDescent="0.25">
      <c r="A10" s="553"/>
      <c r="B10" s="390" t="s">
        <v>109</v>
      </c>
      <c r="C10" s="383">
        <v>0.06</v>
      </c>
      <c r="D10" s="384">
        <v>0.04</v>
      </c>
      <c r="E10" s="391">
        <v>0.9</v>
      </c>
      <c r="F10" s="277"/>
      <c r="G10" s="277"/>
      <c r="H10" s="277"/>
      <c r="I10" s="277"/>
      <c r="J10" s="277"/>
      <c r="K10" s="277"/>
      <c r="L10" s="277"/>
    </row>
    <row r="11" spans="1:12" ht="15.75" thickBot="1" x14ac:dyDescent="0.3">
      <c r="A11" s="554"/>
      <c r="B11" s="392" t="s">
        <v>113</v>
      </c>
      <c r="C11" s="393">
        <v>0.13</v>
      </c>
      <c r="D11" s="394">
        <v>0.04</v>
      </c>
      <c r="E11" s="395">
        <v>0.83</v>
      </c>
      <c r="F11" s="277"/>
      <c r="G11" s="277"/>
      <c r="H11" s="277"/>
      <c r="I11" s="277"/>
      <c r="J11" s="277"/>
      <c r="K11" s="277"/>
      <c r="L11" s="277"/>
    </row>
    <row r="12" spans="1:12" x14ac:dyDescent="0.25">
      <c r="A12" s="552" t="s">
        <v>157</v>
      </c>
      <c r="B12" s="386" t="s">
        <v>96</v>
      </c>
      <c r="C12" s="387">
        <v>0.12</v>
      </c>
      <c r="D12" s="388">
        <v>0.08</v>
      </c>
      <c r="E12" s="389">
        <v>0.8</v>
      </c>
      <c r="F12" s="277"/>
      <c r="G12" s="277"/>
      <c r="H12" s="277"/>
      <c r="I12" s="277"/>
      <c r="J12" s="277"/>
      <c r="K12" s="277"/>
      <c r="L12" s="277"/>
    </row>
    <row r="13" spans="1:12" x14ac:dyDescent="0.25">
      <c r="A13" s="553"/>
      <c r="B13" s="390" t="s">
        <v>106</v>
      </c>
      <c r="C13" s="383">
        <v>0.04</v>
      </c>
      <c r="D13" s="384">
        <v>0</v>
      </c>
      <c r="E13" s="391">
        <v>0.96</v>
      </c>
      <c r="F13" s="277"/>
      <c r="G13" s="277"/>
      <c r="H13" s="277"/>
      <c r="I13" s="277"/>
      <c r="J13" s="277"/>
      <c r="K13" s="277"/>
      <c r="L13" s="277"/>
    </row>
    <row r="14" spans="1:12" x14ac:dyDescent="0.25">
      <c r="A14" s="553"/>
      <c r="B14" s="390" t="s">
        <v>109</v>
      </c>
      <c r="C14" s="383">
        <v>0.06</v>
      </c>
      <c r="D14" s="384">
        <v>0.04</v>
      </c>
      <c r="E14" s="391">
        <v>0.9</v>
      </c>
      <c r="F14" s="277"/>
      <c r="G14" s="277"/>
      <c r="H14" s="277"/>
      <c r="I14" s="277"/>
      <c r="J14" s="277"/>
      <c r="K14" s="277"/>
      <c r="L14" s="277"/>
    </row>
    <row r="15" spans="1:12" ht="15.75" thickBot="1" x14ac:dyDescent="0.3">
      <c r="A15" s="554"/>
      <c r="B15" s="392" t="s">
        <v>113</v>
      </c>
      <c r="C15" s="393">
        <v>7.0000000000000007E-2</v>
      </c>
      <c r="D15" s="394">
        <v>0.05</v>
      </c>
      <c r="E15" s="395">
        <v>0.88</v>
      </c>
      <c r="F15" s="277"/>
      <c r="G15" s="277"/>
      <c r="H15" s="277"/>
      <c r="I15" s="277"/>
      <c r="J15" s="277"/>
      <c r="K15" s="277"/>
      <c r="L15" s="277"/>
    </row>
    <row r="16" spans="1:12" x14ac:dyDescent="0.25">
      <c r="A16" s="552" t="s">
        <v>158</v>
      </c>
      <c r="B16" s="386" t="s">
        <v>96</v>
      </c>
      <c r="C16" s="387">
        <v>0.09</v>
      </c>
      <c r="D16" s="388">
        <v>0.08</v>
      </c>
      <c r="E16" s="389">
        <v>0.82999999999999985</v>
      </c>
      <c r="F16" s="277"/>
      <c r="G16" s="277"/>
      <c r="H16" s="277"/>
      <c r="I16" s="277"/>
      <c r="J16" s="277"/>
      <c r="K16" s="277"/>
      <c r="L16" s="277"/>
    </row>
    <row r="17" spans="1:12" x14ac:dyDescent="0.25">
      <c r="A17" s="553"/>
      <c r="B17" s="390" t="s">
        <v>106</v>
      </c>
      <c r="C17" s="383">
        <v>7.0000000000000007E-2</v>
      </c>
      <c r="D17" s="384">
        <v>0.04</v>
      </c>
      <c r="E17" s="391">
        <v>0.89</v>
      </c>
      <c r="F17" s="277"/>
      <c r="G17" s="277"/>
      <c r="H17" s="277"/>
      <c r="I17" s="277"/>
      <c r="J17" s="277"/>
      <c r="K17" s="277"/>
      <c r="L17" s="277"/>
    </row>
    <row r="18" spans="1:12" x14ac:dyDescent="0.25">
      <c r="A18" s="553"/>
      <c r="B18" s="390" t="s">
        <v>109</v>
      </c>
      <c r="C18" s="383">
        <v>0.05</v>
      </c>
      <c r="D18" s="384">
        <v>0.02</v>
      </c>
      <c r="E18" s="391">
        <v>0.93</v>
      </c>
      <c r="F18" s="277"/>
      <c r="G18" s="277"/>
      <c r="H18" s="277"/>
      <c r="I18" s="277"/>
      <c r="J18" s="277"/>
      <c r="K18" s="277"/>
      <c r="L18" s="277"/>
    </row>
    <row r="19" spans="1:12" ht="15.75" thickBot="1" x14ac:dyDescent="0.3">
      <c r="A19" s="554"/>
      <c r="B19" s="392" t="s">
        <v>113</v>
      </c>
      <c r="C19" s="393">
        <v>0.1</v>
      </c>
      <c r="D19" s="394">
        <v>0.03</v>
      </c>
      <c r="E19" s="395">
        <v>0.87</v>
      </c>
      <c r="F19" s="277"/>
      <c r="G19" s="277"/>
      <c r="H19" s="277"/>
      <c r="I19" s="277"/>
      <c r="J19" s="277"/>
      <c r="K19" s="277"/>
      <c r="L19" s="277"/>
    </row>
    <row r="20" spans="1:12" x14ac:dyDescent="0.25">
      <c r="A20" s="552" t="s">
        <v>159</v>
      </c>
      <c r="B20" s="386" t="s">
        <v>96</v>
      </c>
      <c r="C20" s="387">
        <v>0.16</v>
      </c>
      <c r="D20" s="388">
        <v>7.0000000000000007E-2</v>
      </c>
      <c r="E20" s="389">
        <v>0.77</v>
      </c>
      <c r="F20" s="277"/>
      <c r="G20" s="277"/>
      <c r="H20" s="277"/>
      <c r="I20" s="277"/>
      <c r="J20" s="277"/>
      <c r="K20" s="277"/>
      <c r="L20" s="277"/>
    </row>
    <row r="21" spans="1:12" x14ac:dyDescent="0.25">
      <c r="A21" s="553"/>
      <c r="B21" s="390" t="s">
        <v>106</v>
      </c>
      <c r="C21" s="383">
        <v>0</v>
      </c>
      <c r="D21" s="384">
        <v>0.03</v>
      </c>
      <c r="E21" s="391">
        <v>0.97</v>
      </c>
      <c r="F21" s="277"/>
      <c r="G21" s="277"/>
      <c r="H21" s="277"/>
      <c r="I21" s="277"/>
      <c r="J21" s="277"/>
      <c r="K21" s="277"/>
      <c r="L21" s="277"/>
    </row>
    <row r="22" spans="1:12" x14ac:dyDescent="0.25">
      <c r="A22" s="553"/>
      <c r="B22" s="390" t="s">
        <v>109</v>
      </c>
      <c r="C22" s="383">
        <v>0.08</v>
      </c>
      <c r="D22" s="384">
        <v>0.04</v>
      </c>
      <c r="E22" s="391">
        <v>0.88</v>
      </c>
      <c r="F22" s="277"/>
      <c r="G22" s="277"/>
      <c r="H22" s="277"/>
      <c r="I22" s="277"/>
      <c r="J22" s="277"/>
      <c r="K22" s="277"/>
      <c r="L22" s="277"/>
    </row>
    <row r="23" spans="1:12" ht="15.75" thickBot="1" x14ac:dyDescent="0.3">
      <c r="A23" s="554"/>
      <c r="B23" s="392" t="s">
        <v>113</v>
      </c>
      <c r="C23" s="393">
        <v>0.08</v>
      </c>
      <c r="D23" s="394">
        <v>0.04</v>
      </c>
      <c r="E23" s="395">
        <v>0.88000000000000012</v>
      </c>
      <c r="F23" s="277"/>
      <c r="G23" s="277"/>
      <c r="H23" s="277"/>
      <c r="I23" s="277"/>
      <c r="J23" s="277"/>
      <c r="K23" s="277"/>
      <c r="L23" s="277"/>
    </row>
    <row r="24" spans="1:12" x14ac:dyDescent="0.25">
      <c r="A24" s="552" t="s">
        <v>276</v>
      </c>
      <c r="B24" s="386" t="s">
        <v>96</v>
      </c>
      <c r="C24" s="387">
        <v>0.13</v>
      </c>
      <c r="D24" s="388">
        <v>0.04</v>
      </c>
      <c r="E24" s="389">
        <v>0.83</v>
      </c>
      <c r="F24" s="277"/>
      <c r="G24" s="277"/>
      <c r="H24" s="277"/>
      <c r="I24" s="277"/>
      <c r="J24" s="277"/>
      <c r="K24" s="277"/>
      <c r="L24" s="277"/>
    </row>
    <row r="25" spans="1:12" x14ac:dyDescent="0.25">
      <c r="A25" s="553"/>
      <c r="B25" s="390" t="s">
        <v>106</v>
      </c>
      <c r="C25" s="383">
        <v>0.11</v>
      </c>
      <c r="D25" s="384">
        <v>0.02</v>
      </c>
      <c r="E25" s="391">
        <v>0.87</v>
      </c>
      <c r="F25" s="277"/>
      <c r="G25" s="277"/>
      <c r="H25" s="277"/>
      <c r="I25" s="277"/>
      <c r="J25" s="277"/>
      <c r="K25" s="277"/>
      <c r="L25" s="277"/>
    </row>
    <row r="26" spans="1:12" x14ac:dyDescent="0.25">
      <c r="A26" s="553"/>
      <c r="B26" s="390" t="s">
        <v>109</v>
      </c>
      <c r="C26" s="383">
        <v>0.05</v>
      </c>
      <c r="D26" s="384">
        <v>0.04</v>
      </c>
      <c r="E26" s="391">
        <v>0.90999999999999992</v>
      </c>
      <c r="F26" s="277"/>
      <c r="G26" s="277"/>
      <c r="H26" s="277"/>
      <c r="I26" s="277"/>
      <c r="J26" s="277"/>
      <c r="K26" s="277"/>
      <c r="L26" s="277"/>
    </row>
    <row r="27" spans="1:12" ht="15.75" thickBot="1" x14ac:dyDescent="0.3">
      <c r="A27" s="554"/>
      <c r="B27" s="390" t="s">
        <v>113</v>
      </c>
      <c r="C27" s="383">
        <v>0.09</v>
      </c>
      <c r="D27" s="384">
        <v>7.0000000000000007E-2</v>
      </c>
      <c r="E27" s="391">
        <v>0.84</v>
      </c>
      <c r="F27" s="277"/>
      <c r="G27" s="277"/>
      <c r="H27" s="277"/>
      <c r="I27" s="277"/>
      <c r="J27" s="277"/>
      <c r="K27" s="277"/>
      <c r="L27" s="277"/>
    </row>
    <row r="28" spans="1:12" x14ac:dyDescent="0.25">
      <c r="A28" s="553" t="s">
        <v>277</v>
      </c>
      <c r="B28" s="386" t="s">
        <v>96</v>
      </c>
      <c r="C28" s="387">
        <v>0.11</v>
      </c>
      <c r="D28" s="388">
        <v>0.08</v>
      </c>
      <c r="E28" s="389">
        <v>0.81</v>
      </c>
      <c r="F28" s="277"/>
      <c r="G28" s="277"/>
      <c r="H28" s="277"/>
      <c r="I28" s="277"/>
      <c r="J28" s="277"/>
      <c r="K28" s="277"/>
      <c r="L28" s="277"/>
    </row>
    <row r="29" spans="1:12" x14ac:dyDescent="0.25">
      <c r="A29" s="553"/>
      <c r="B29" s="390" t="s">
        <v>106</v>
      </c>
      <c r="C29" s="383">
        <v>0.09</v>
      </c>
      <c r="D29" s="384">
        <v>0.03</v>
      </c>
      <c r="E29" s="391">
        <v>0.88</v>
      </c>
      <c r="F29" s="277"/>
      <c r="G29" s="277"/>
      <c r="H29" s="277"/>
      <c r="I29" s="277"/>
      <c r="J29" s="277"/>
      <c r="K29" s="277"/>
      <c r="L29" s="277"/>
    </row>
    <row r="30" spans="1:12" x14ac:dyDescent="0.25">
      <c r="A30" s="553"/>
      <c r="B30" s="390" t="s">
        <v>109</v>
      </c>
      <c r="C30" s="383">
        <v>0.11</v>
      </c>
      <c r="D30" s="384">
        <v>0.04</v>
      </c>
      <c r="E30" s="391">
        <v>0.85</v>
      </c>
      <c r="F30" s="277"/>
      <c r="G30" s="277"/>
      <c r="H30" s="277"/>
      <c r="I30" s="277"/>
      <c r="J30" s="277"/>
      <c r="K30" s="277"/>
      <c r="L30" s="277"/>
    </row>
    <row r="31" spans="1:12" ht="15.75" thickBot="1" x14ac:dyDescent="0.3">
      <c r="A31" s="554"/>
      <c r="B31" s="392" t="s">
        <v>113</v>
      </c>
      <c r="C31" s="393">
        <v>0.11</v>
      </c>
      <c r="D31" s="394">
        <v>0.03</v>
      </c>
      <c r="E31" s="395">
        <v>0.86</v>
      </c>
      <c r="F31" s="277"/>
      <c r="G31" s="277"/>
      <c r="H31" s="277"/>
      <c r="I31" s="277"/>
      <c r="J31" s="277"/>
      <c r="K31" s="277"/>
      <c r="L31" s="277"/>
    </row>
    <row r="32" spans="1:12" x14ac:dyDescent="0.25">
      <c r="A32" s="552" t="s">
        <v>23</v>
      </c>
      <c r="B32" s="386" t="s">
        <v>96</v>
      </c>
      <c r="C32" s="387">
        <v>0.13</v>
      </c>
      <c r="D32" s="388">
        <v>0.05</v>
      </c>
      <c r="E32" s="389">
        <v>0.82000000000000006</v>
      </c>
      <c r="F32" s="277"/>
      <c r="G32" s="277"/>
      <c r="H32" s="277"/>
      <c r="I32" s="277"/>
      <c r="J32" s="277"/>
      <c r="K32" s="277"/>
      <c r="L32" s="277"/>
    </row>
    <row r="33" spans="1:12" x14ac:dyDescent="0.25">
      <c r="A33" s="553"/>
      <c r="B33" s="390" t="s">
        <v>106</v>
      </c>
      <c r="C33" s="383">
        <v>0.15</v>
      </c>
      <c r="D33" s="384">
        <v>0.04</v>
      </c>
      <c r="E33" s="391">
        <v>0.81</v>
      </c>
      <c r="F33" s="277"/>
      <c r="G33" s="277"/>
      <c r="H33" s="277"/>
      <c r="I33" s="277"/>
      <c r="J33" s="277"/>
      <c r="K33" s="277"/>
      <c r="L33" s="277"/>
    </row>
    <row r="34" spans="1:12" x14ac:dyDescent="0.25">
      <c r="A34" s="553"/>
      <c r="B34" s="390" t="s">
        <v>109</v>
      </c>
      <c r="C34" s="383">
        <v>0.09</v>
      </c>
      <c r="D34" s="384">
        <v>0.05</v>
      </c>
      <c r="E34" s="391">
        <v>0.86</v>
      </c>
      <c r="F34" s="277"/>
      <c r="G34" s="277"/>
      <c r="H34" s="277"/>
      <c r="I34" s="277"/>
      <c r="J34" s="277"/>
      <c r="K34" s="277"/>
      <c r="L34" s="277"/>
    </row>
    <row r="35" spans="1:12" ht="15.75" thickBot="1" x14ac:dyDescent="0.3">
      <c r="A35" s="554"/>
      <c r="B35" s="392" t="s">
        <v>113</v>
      </c>
      <c r="C35" s="393">
        <v>0.16</v>
      </c>
      <c r="D35" s="394">
        <v>0.05</v>
      </c>
      <c r="E35" s="395">
        <v>0.79</v>
      </c>
      <c r="F35" s="277"/>
      <c r="G35" s="277"/>
      <c r="H35" s="277"/>
      <c r="I35" s="277"/>
      <c r="J35" s="277"/>
      <c r="K35" s="277"/>
      <c r="L35" s="277"/>
    </row>
    <row r="36" spans="1:12" x14ac:dyDescent="0.25">
      <c r="A36" s="552" t="s">
        <v>160</v>
      </c>
      <c r="B36" s="386" t="s">
        <v>96</v>
      </c>
      <c r="C36" s="387">
        <v>0.11</v>
      </c>
      <c r="D36" s="388">
        <v>0.06</v>
      </c>
      <c r="E36" s="389">
        <v>0.83</v>
      </c>
      <c r="F36" s="277"/>
      <c r="G36" s="277"/>
      <c r="H36" s="277"/>
      <c r="I36" s="277"/>
      <c r="J36" s="277"/>
      <c r="K36" s="277"/>
      <c r="L36" s="277"/>
    </row>
    <row r="37" spans="1:12" x14ac:dyDescent="0.25">
      <c r="A37" s="553"/>
      <c r="B37" s="390" t="s">
        <v>106</v>
      </c>
      <c r="C37" s="383">
        <v>0.05</v>
      </c>
      <c r="D37" s="384">
        <v>0</v>
      </c>
      <c r="E37" s="391">
        <v>0.95</v>
      </c>
      <c r="F37" s="277"/>
      <c r="G37" s="277"/>
      <c r="H37" s="277"/>
      <c r="I37" s="277"/>
      <c r="J37" s="277"/>
      <c r="K37" s="277"/>
      <c r="L37" s="277"/>
    </row>
    <row r="38" spans="1:12" x14ac:dyDescent="0.25">
      <c r="A38" s="553"/>
      <c r="B38" s="390" t="s">
        <v>109</v>
      </c>
      <c r="C38" s="383">
        <v>0.03</v>
      </c>
      <c r="D38" s="384">
        <v>0.04</v>
      </c>
      <c r="E38" s="391">
        <v>0.93</v>
      </c>
      <c r="F38" s="277"/>
      <c r="G38" s="277"/>
      <c r="H38" s="277"/>
      <c r="I38" s="277"/>
      <c r="J38" s="277"/>
      <c r="K38" s="277"/>
      <c r="L38" s="277"/>
    </row>
    <row r="39" spans="1:12" ht="15.75" thickBot="1" x14ac:dyDescent="0.3">
      <c r="A39" s="554"/>
      <c r="B39" s="392" t="s">
        <v>113</v>
      </c>
      <c r="C39" s="393">
        <v>0.09</v>
      </c>
      <c r="D39" s="394">
        <v>0.05</v>
      </c>
      <c r="E39" s="395">
        <v>0.86</v>
      </c>
      <c r="F39" s="277"/>
      <c r="G39" s="277"/>
      <c r="H39" s="277"/>
      <c r="I39" s="277"/>
      <c r="J39" s="277"/>
      <c r="K39" s="277"/>
      <c r="L39" s="277"/>
    </row>
    <row r="40" spans="1:12" x14ac:dyDescent="0.25">
      <c r="A40" s="553" t="s">
        <v>278</v>
      </c>
      <c r="B40" s="386" t="s">
        <v>96</v>
      </c>
      <c r="C40" s="387">
        <v>0.12</v>
      </c>
      <c r="D40" s="388">
        <v>0.08</v>
      </c>
      <c r="E40" s="389">
        <v>0.8</v>
      </c>
      <c r="F40" s="277"/>
      <c r="G40" s="277"/>
      <c r="H40" s="277"/>
      <c r="I40" s="277"/>
      <c r="J40" s="277"/>
      <c r="K40" s="277"/>
      <c r="L40" s="277"/>
    </row>
    <row r="41" spans="1:12" x14ac:dyDescent="0.25">
      <c r="A41" s="553"/>
      <c r="B41" s="390" t="s">
        <v>106</v>
      </c>
      <c r="C41" s="383">
        <v>0.12</v>
      </c>
      <c r="D41" s="384">
        <v>0.06</v>
      </c>
      <c r="E41" s="391">
        <v>0.82</v>
      </c>
      <c r="F41" s="277"/>
      <c r="G41" s="277"/>
      <c r="H41" s="277"/>
      <c r="I41" s="277"/>
      <c r="J41" s="277"/>
      <c r="K41" s="277"/>
      <c r="L41" s="277"/>
    </row>
    <row r="42" spans="1:12" x14ac:dyDescent="0.25">
      <c r="A42" s="553"/>
      <c r="B42" s="390" t="s">
        <v>109</v>
      </c>
      <c r="C42" s="383">
        <v>0.08</v>
      </c>
      <c r="D42" s="384">
        <v>0.01</v>
      </c>
      <c r="E42" s="391">
        <v>0.91</v>
      </c>
      <c r="F42" s="277"/>
      <c r="G42" s="277"/>
      <c r="H42" s="277"/>
      <c r="I42" s="277"/>
      <c r="J42" s="277"/>
      <c r="K42" s="277"/>
      <c r="L42" s="277"/>
    </row>
    <row r="43" spans="1:12" ht="15.75" thickBot="1" x14ac:dyDescent="0.3">
      <c r="A43" s="554"/>
      <c r="B43" s="392" t="s">
        <v>113</v>
      </c>
      <c r="C43" s="393">
        <v>0.09</v>
      </c>
      <c r="D43" s="394">
        <v>0.04</v>
      </c>
      <c r="E43" s="395">
        <v>0.87</v>
      </c>
      <c r="F43" s="277"/>
      <c r="G43" s="277"/>
      <c r="H43" s="277"/>
      <c r="I43" s="277"/>
      <c r="J43" s="277"/>
      <c r="K43" s="277"/>
      <c r="L43" s="277"/>
    </row>
    <row r="44" spans="1:12" x14ac:dyDescent="0.25">
      <c r="A44" s="552" t="s">
        <v>279</v>
      </c>
      <c r="B44" s="386" t="s">
        <v>96</v>
      </c>
      <c r="C44" s="387">
        <v>0.09</v>
      </c>
      <c r="D44" s="388">
        <v>0.06</v>
      </c>
      <c r="E44" s="389">
        <v>0.85</v>
      </c>
      <c r="F44" s="277"/>
      <c r="G44" s="277"/>
      <c r="H44" s="277"/>
      <c r="I44" s="277"/>
      <c r="J44" s="277"/>
      <c r="K44" s="277"/>
      <c r="L44" s="277"/>
    </row>
    <row r="45" spans="1:12" x14ac:dyDescent="0.25">
      <c r="A45" s="553"/>
      <c r="B45" s="390" t="s">
        <v>106</v>
      </c>
      <c r="C45" s="383">
        <v>0.11</v>
      </c>
      <c r="D45" s="384">
        <v>0.01</v>
      </c>
      <c r="E45" s="391">
        <v>0.88</v>
      </c>
      <c r="F45" s="277"/>
      <c r="G45" s="277"/>
      <c r="H45" s="277"/>
      <c r="I45" s="277"/>
      <c r="J45" s="277"/>
      <c r="K45" s="277"/>
      <c r="L45" s="277"/>
    </row>
    <row r="46" spans="1:12" x14ac:dyDescent="0.25">
      <c r="A46" s="553"/>
      <c r="B46" s="390" t="s">
        <v>109</v>
      </c>
      <c r="C46" s="383">
        <v>0.05</v>
      </c>
      <c r="D46" s="384">
        <v>0.05</v>
      </c>
      <c r="E46" s="391">
        <v>0.9</v>
      </c>
      <c r="F46" s="277"/>
      <c r="G46" s="277"/>
      <c r="H46" s="277"/>
      <c r="I46" s="277"/>
      <c r="J46" s="277"/>
      <c r="K46" s="277"/>
      <c r="L46" s="277"/>
    </row>
    <row r="47" spans="1:12" ht="15.75" thickBot="1" x14ac:dyDescent="0.3">
      <c r="A47" s="554"/>
      <c r="B47" s="392" t="s">
        <v>113</v>
      </c>
      <c r="C47" s="393">
        <v>0.09</v>
      </c>
      <c r="D47" s="394">
        <v>0.04</v>
      </c>
      <c r="E47" s="395">
        <v>0.86999999999999988</v>
      </c>
      <c r="F47" s="277"/>
      <c r="G47" s="277"/>
      <c r="H47" s="277"/>
      <c r="I47" s="277"/>
      <c r="J47" s="277"/>
      <c r="K47" s="277"/>
      <c r="L47" s="277"/>
    </row>
    <row r="48" spans="1:12" x14ac:dyDescent="0.25">
      <c r="A48" s="552" t="s">
        <v>161</v>
      </c>
      <c r="B48" s="386" t="s">
        <v>96</v>
      </c>
      <c r="C48" s="387">
        <v>0.1</v>
      </c>
      <c r="D48" s="388">
        <v>0.04</v>
      </c>
      <c r="E48" s="389">
        <v>0.86</v>
      </c>
      <c r="F48" s="277"/>
      <c r="G48" s="277"/>
      <c r="H48" s="277"/>
      <c r="I48" s="277"/>
      <c r="J48" s="277"/>
      <c r="K48" s="277"/>
      <c r="L48" s="277"/>
    </row>
    <row r="49" spans="1:12" x14ac:dyDescent="0.25">
      <c r="A49" s="553"/>
      <c r="B49" s="390" t="s">
        <v>106</v>
      </c>
      <c r="C49" s="383">
        <v>7.0000000000000007E-2</v>
      </c>
      <c r="D49" s="384">
        <v>0.02</v>
      </c>
      <c r="E49" s="391">
        <v>0.90999999999999992</v>
      </c>
      <c r="F49" s="277"/>
      <c r="G49" s="277"/>
      <c r="H49" s="277"/>
      <c r="I49" s="277"/>
      <c r="J49" s="277"/>
      <c r="K49" s="277"/>
      <c r="L49" s="277"/>
    </row>
    <row r="50" spans="1:12" x14ac:dyDescent="0.25">
      <c r="A50" s="553"/>
      <c r="B50" s="390" t="s">
        <v>109</v>
      </c>
      <c r="C50" s="383">
        <v>0.05</v>
      </c>
      <c r="D50" s="384">
        <v>0.06</v>
      </c>
      <c r="E50" s="391">
        <v>0.89</v>
      </c>
      <c r="F50" s="277"/>
      <c r="G50" s="277"/>
      <c r="H50" s="277"/>
      <c r="I50" s="277"/>
      <c r="J50" s="277"/>
      <c r="K50" s="277"/>
      <c r="L50" s="277"/>
    </row>
    <row r="51" spans="1:12" ht="15.75" thickBot="1" x14ac:dyDescent="0.3">
      <c r="A51" s="554"/>
      <c r="B51" s="392" t="s">
        <v>113</v>
      </c>
      <c r="C51" s="393">
        <v>0.09</v>
      </c>
      <c r="D51" s="394">
        <v>0.04</v>
      </c>
      <c r="E51" s="395">
        <v>0.87</v>
      </c>
      <c r="F51" s="277"/>
      <c r="G51" s="277"/>
      <c r="H51" s="277"/>
      <c r="I51" s="277"/>
      <c r="J51" s="277"/>
      <c r="K51" s="277"/>
      <c r="L51" s="277"/>
    </row>
    <row r="52" spans="1:12" x14ac:dyDescent="0.25">
      <c r="A52" s="552" t="s">
        <v>162</v>
      </c>
      <c r="B52" s="386" t="s">
        <v>96</v>
      </c>
      <c r="C52" s="387">
        <v>0.09</v>
      </c>
      <c r="D52" s="388">
        <v>0.11</v>
      </c>
      <c r="E52" s="389">
        <v>0.8</v>
      </c>
      <c r="F52" s="277"/>
      <c r="G52" s="277"/>
      <c r="H52" s="277"/>
      <c r="I52" s="277"/>
      <c r="J52" s="277"/>
      <c r="K52" s="277"/>
      <c r="L52" s="277"/>
    </row>
    <row r="53" spans="1:12" x14ac:dyDescent="0.25">
      <c r="A53" s="553"/>
      <c r="B53" s="390" t="s">
        <v>106</v>
      </c>
      <c r="C53" s="383">
        <v>0.05</v>
      </c>
      <c r="D53" s="384">
        <v>0.04</v>
      </c>
      <c r="E53" s="391">
        <v>0.91</v>
      </c>
      <c r="F53" s="277"/>
      <c r="G53" s="277"/>
      <c r="H53" s="277"/>
      <c r="I53" s="277"/>
      <c r="J53" s="277"/>
      <c r="K53" s="277"/>
      <c r="L53" s="277"/>
    </row>
    <row r="54" spans="1:12" x14ac:dyDescent="0.25">
      <c r="A54" s="553"/>
      <c r="B54" s="390" t="s">
        <v>109</v>
      </c>
      <c r="C54" s="383">
        <v>0.05</v>
      </c>
      <c r="D54" s="384">
        <v>0.01</v>
      </c>
      <c r="E54" s="391">
        <v>0.94</v>
      </c>
      <c r="F54" s="277"/>
      <c r="G54" s="277"/>
      <c r="H54" s="277"/>
      <c r="I54" s="277"/>
      <c r="J54" s="277"/>
      <c r="K54" s="277"/>
      <c r="L54" s="277"/>
    </row>
    <row r="55" spans="1:12" ht="15.75" thickBot="1" x14ac:dyDescent="0.3">
      <c r="A55" s="554"/>
      <c r="B55" s="392" t="s">
        <v>113</v>
      </c>
      <c r="C55" s="393">
        <v>0.09</v>
      </c>
      <c r="D55" s="394">
        <v>0.06</v>
      </c>
      <c r="E55" s="395">
        <v>0.85</v>
      </c>
      <c r="F55" s="277"/>
      <c r="G55" s="277"/>
      <c r="H55" s="277"/>
      <c r="I55" s="277"/>
      <c r="J55" s="277"/>
      <c r="K55" s="277"/>
      <c r="L55" s="277"/>
    </row>
    <row r="56" spans="1:12" ht="33" customHeight="1" x14ac:dyDescent="0.25"/>
  </sheetData>
  <mergeCells count="12">
    <mergeCell ref="A52:A55"/>
    <mergeCell ref="A8:A11"/>
    <mergeCell ref="A12:A15"/>
    <mergeCell ref="A16:A19"/>
    <mergeCell ref="A20:A23"/>
    <mergeCell ref="A24:A27"/>
    <mergeCell ref="A28:A31"/>
    <mergeCell ref="A32:A35"/>
    <mergeCell ref="A36:A39"/>
    <mergeCell ref="A40:A43"/>
    <mergeCell ref="A44:A47"/>
    <mergeCell ref="A48:A5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tabColor rgb="FFFF0000"/>
  </sheetPr>
  <dimension ref="A1:K64"/>
  <sheetViews>
    <sheetView workbookViewId="0">
      <selection activeCell="H32" sqref="H32"/>
    </sheetView>
  </sheetViews>
  <sheetFormatPr baseColWidth="10" defaultRowHeight="15" x14ac:dyDescent="0.25"/>
  <cols>
    <col min="1" max="1" width="30.85546875" customWidth="1"/>
    <col min="2" max="2" width="23.28515625" customWidth="1"/>
    <col min="3" max="3" width="25.28515625" customWidth="1"/>
    <col min="4" max="4" width="24.140625" customWidth="1"/>
    <col min="5" max="5" width="17.42578125" customWidth="1"/>
  </cols>
  <sheetData>
    <row r="1" spans="1:11" ht="18" x14ac:dyDescent="0.25">
      <c r="A1" s="76" t="str">
        <f>"LES RECRUTEMENTS PRÉVUS ET PERSPECTIVES POUR " &amp;anneen2&amp; " PAR RÉGION"</f>
        <v>LES RECRUTEMENTS PRÉVUS ET PERSPECTIVES POUR 2017 PAR RÉGION</v>
      </c>
      <c r="B1" s="60"/>
      <c r="C1" s="63"/>
      <c r="D1" s="60"/>
      <c r="E1" s="60"/>
    </row>
    <row r="2" spans="1:11" x14ac:dyDescent="0.25">
      <c r="A2" s="77" t="s">
        <v>51</v>
      </c>
      <c r="B2" s="60"/>
      <c r="C2" s="60"/>
      <c r="D2" s="60"/>
      <c r="E2" s="60"/>
    </row>
    <row r="3" spans="1:11" x14ac:dyDescent="0.25">
      <c r="A3" s="60"/>
      <c r="B3" s="60"/>
      <c r="C3" s="60"/>
      <c r="D3" s="60"/>
      <c r="E3" s="60"/>
    </row>
    <row r="4" spans="1:11" x14ac:dyDescent="0.25">
      <c r="A4" s="89" t="str">
        <f>"Tableau X :  Perspectives d'évolution des effectifs salariés pour " &amp;anneen2&amp; " dans chaque région par taille"</f>
        <v>Tableau X :  Perspectives d'évolution des effectifs salariés pour 2017 dans chaque région par taille</v>
      </c>
      <c r="B4" s="90"/>
      <c r="C4" s="90"/>
      <c r="D4" s="90"/>
      <c r="E4" s="60"/>
    </row>
    <row r="7" spans="1:11" ht="24.75" thickBot="1" x14ac:dyDescent="0.3">
      <c r="A7" s="193"/>
      <c r="B7" s="194"/>
      <c r="C7" s="195" t="s">
        <v>44</v>
      </c>
      <c r="D7" s="195" t="s">
        <v>43</v>
      </c>
      <c r="E7" s="195" t="s">
        <v>42</v>
      </c>
    </row>
    <row r="8" spans="1:11" ht="35.25" customHeight="1" x14ac:dyDescent="0.25">
      <c r="A8" s="209" t="s">
        <v>156</v>
      </c>
      <c r="B8" s="199" t="s">
        <v>163</v>
      </c>
      <c r="C8" s="200">
        <v>0.16</v>
      </c>
      <c r="D8" s="200">
        <v>7.0000000000000007E-2</v>
      </c>
      <c r="E8" s="201">
        <v>0.77</v>
      </c>
      <c r="F8" s="333"/>
      <c r="G8" s="333"/>
      <c r="H8" s="333"/>
      <c r="I8" s="333"/>
      <c r="J8" s="333"/>
      <c r="K8" s="333"/>
    </row>
    <row r="9" spans="1:11" x14ac:dyDescent="0.25">
      <c r="A9" s="210"/>
      <c r="B9" s="202" t="s">
        <v>164</v>
      </c>
      <c r="C9" s="203">
        <v>0.22</v>
      </c>
      <c r="D9" s="203">
        <v>0.14000000000000001</v>
      </c>
      <c r="E9" s="204">
        <v>0.64</v>
      </c>
      <c r="F9" s="333"/>
      <c r="G9" s="333"/>
      <c r="H9" s="333"/>
      <c r="I9" s="333"/>
      <c r="J9" s="333"/>
      <c r="K9" s="333"/>
    </row>
    <row r="10" spans="1:11" x14ac:dyDescent="0.25">
      <c r="A10" s="210"/>
      <c r="B10" s="202" t="s">
        <v>165</v>
      </c>
      <c r="C10" s="203">
        <v>0.26</v>
      </c>
      <c r="D10" s="203">
        <v>0.05</v>
      </c>
      <c r="E10" s="204">
        <v>0.69</v>
      </c>
      <c r="F10" s="333"/>
      <c r="G10" s="333"/>
      <c r="H10" s="333"/>
      <c r="I10" s="333"/>
      <c r="J10" s="333"/>
      <c r="K10" s="333"/>
    </row>
    <row r="11" spans="1:11" x14ac:dyDescent="0.25">
      <c r="A11" s="210"/>
      <c r="B11" s="202" t="s">
        <v>166</v>
      </c>
      <c r="C11" s="203">
        <v>0.26</v>
      </c>
      <c r="D11" s="203">
        <v>0.13</v>
      </c>
      <c r="E11" s="204">
        <v>0.61</v>
      </c>
      <c r="F11" s="333"/>
      <c r="G11" s="333"/>
      <c r="H11" s="333"/>
      <c r="I11" s="333"/>
      <c r="J11" s="333"/>
      <c r="K11" s="333"/>
    </row>
    <row r="12" spans="1:11" ht="15.75" thickBot="1" x14ac:dyDescent="0.3">
      <c r="A12" s="211"/>
      <c r="B12" s="208" t="s">
        <v>167</v>
      </c>
      <c r="C12" s="206">
        <v>0.19</v>
      </c>
      <c r="D12" s="206">
        <v>0.26</v>
      </c>
      <c r="E12" s="207">
        <v>0.55000000000000004</v>
      </c>
      <c r="F12" s="333"/>
      <c r="G12" s="333"/>
      <c r="H12" s="333"/>
      <c r="I12" s="333"/>
      <c r="J12" s="333"/>
      <c r="K12" s="333"/>
    </row>
    <row r="13" spans="1:11" x14ac:dyDescent="0.25">
      <c r="A13" s="212" t="s">
        <v>157</v>
      </c>
      <c r="B13" s="218" t="s">
        <v>163</v>
      </c>
      <c r="C13" s="219">
        <v>0.13</v>
      </c>
      <c r="D13" s="219">
        <v>7.0000000000000007E-2</v>
      </c>
      <c r="E13" s="220">
        <v>0.8</v>
      </c>
      <c r="F13" s="333"/>
      <c r="G13" s="333"/>
      <c r="H13" s="333"/>
      <c r="I13" s="333"/>
      <c r="J13" s="333"/>
      <c r="K13" s="333"/>
    </row>
    <row r="14" spans="1:11" x14ac:dyDescent="0.25">
      <c r="A14" s="213"/>
      <c r="B14" s="202" t="s">
        <v>168</v>
      </c>
      <c r="C14" s="203">
        <v>0.19</v>
      </c>
      <c r="D14" s="203">
        <v>0.1</v>
      </c>
      <c r="E14" s="204">
        <v>0.71</v>
      </c>
      <c r="F14" s="333"/>
      <c r="G14" s="333"/>
      <c r="H14" s="333"/>
      <c r="I14" s="333"/>
      <c r="J14" s="333"/>
      <c r="K14" s="333"/>
    </row>
    <row r="15" spans="1:11" ht="15.75" thickBot="1" x14ac:dyDescent="0.3">
      <c r="A15" s="214"/>
      <c r="B15" s="205" t="s">
        <v>169</v>
      </c>
      <c r="C15" s="206">
        <v>0.17</v>
      </c>
      <c r="D15" s="206">
        <v>0.17</v>
      </c>
      <c r="E15" s="207">
        <v>0.66</v>
      </c>
      <c r="F15" s="333"/>
      <c r="G15" s="333"/>
      <c r="H15" s="333"/>
      <c r="I15" s="333"/>
      <c r="J15" s="333"/>
      <c r="K15" s="333"/>
    </row>
    <row r="16" spans="1:11" x14ac:dyDescent="0.25">
      <c r="A16" s="212" t="s">
        <v>158</v>
      </c>
      <c r="B16" s="218" t="s">
        <v>163</v>
      </c>
      <c r="C16" s="219">
        <v>0.17</v>
      </c>
      <c r="D16" s="219">
        <v>0.05</v>
      </c>
      <c r="E16" s="220">
        <v>0.78</v>
      </c>
      <c r="F16" s="333"/>
      <c r="G16" s="333"/>
      <c r="H16" s="333"/>
      <c r="I16" s="333"/>
      <c r="J16" s="333"/>
      <c r="K16" s="333"/>
    </row>
    <row r="17" spans="1:11" x14ac:dyDescent="0.25">
      <c r="A17" s="213"/>
      <c r="B17" s="202" t="s">
        <v>168</v>
      </c>
      <c r="C17" s="203">
        <v>0.26</v>
      </c>
      <c r="D17" s="203">
        <v>7.0000000000000007E-2</v>
      </c>
      <c r="E17" s="204">
        <v>0.67</v>
      </c>
      <c r="F17" s="333"/>
      <c r="G17" s="333"/>
      <c r="H17" s="333"/>
      <c r="I17" s="333"/>
      <c r="J17" s="333"/>
      <c r="K17" s="333"/>
    </row>
    <row r="18" spans="1:11" ht="15.75" thickBot="1" x14ac:dyDescent="0.3">
      <c r="A18" s="214"/>
      <c r="B18" s="205" t="s">
        <v>169</v>
      </c>
      <c r="C18" s="206">
        <v>0.25</v>
      </c>
      <c r="D18" s="206">
        <v>0.12</v>
      </c>
      <c r="E18" s="207">
        <v>0.63</v>
      </c>
      <c r="F18" s="333"/>
      <c r="G18" s="333"/>
      <c r="H18" s="333"/>
      <c r="I18" s="333"/>
      <c r="J18" s="333"/>
      <c r="K18" s="333"/>
    </row>
    <row r="19" spans="1:11" x14ac:dyDescent="0.25">
      <c r="A19" s="212" t="s">
        <v>159</v>
      </c>
      <c r="B19" s="218" t="s">
        <v>163</v>
      </c>
      <c r="C19" s="219">
        <v>0.16</v>
      </c>
      <c r="D19" s="219">
        <v>0.06</v>
      </c>
      <c r="E19" s="220">
        <v>0.78</v>
      </c>
      <c r="F19" s="333"/>
      <c r="G19" s="333"/>
      <c r="H19" s="333"/>
      <c r="I19" s="333"/>
      <c r="J19" s="333"/>
      <c r="K19" s="333"/>
    </row>
    <row r="20" spans="1:11" x14ac:dyDescent="0.25">
      <c r="A20" s="213"/>
      <c r="B20" s="202" t="s">
        <v>168</v>
      </c>
      <c r="C20" s="203">
        <v>0.27</v>
      </c>
      <c r="D20" s="203">
        <v>0.08</v>
      </c>
      <c r="E20" s="204">
        <v>0.65</v>
      </c>
      <c r="F20" s="333"/>
      <c r="G20" s="333"/>
      <c r="H20" s="333"/>
      <c r="I20" s="333"/>
      <c r="J20" s="333"/>
      <c r="K20" s="333"/>
    </row>
    <row r="21" spans="1:11" ht="15.75" thickBot="1" x14ac:dyDescent="0.3">
      <c r="A21" s="214"/>
      <c r="B21" s="205" t="s">
        <v>169</v>
      </c>
      <c r="C21" s="206">
        <v>0.28999999999999998</v>
      </c>
      <c r="D21" s="206">
        <v>0.13</v>
      </c>
      <c r="E21" s="207">
        <v>0.57999999999999996</v>
      </c>
      <c r="F21" s="333"/>
      <c r="G21" s="333"/>
      <c r="H21" s="333"/>
      <c r="I21" s="333"/>
      <c r="J21" s="333"/>
      <c r="K21" s="333"/>
    </row>
    <row r="22" spans="1:11" x14ac:dyDescent="0.25">
      <c r="A22" s="215" t="s">
        <v>276</v>
      </c>
      <c r="B22" s="199" t="s">
        <v>163</v>
      </c>
      <c r="C22" s="200">
        <v>0.15</v>
      </c>
      <c r="D22" s="200">
        <v>7.0000000000000007E-2</v>
      </c>
      <c r="E22" s="201">
        <v>0.78</v>
      </c>
      <c r="F22" s="333"/>
      <c r="G22" s="333"/>
      <c r="H22" s="333"/>
      <c r="I22" s="333"/>
      <c r="J22" s="333"/>
      <c r="K22" s="333"/>
    </row>
    <row r="23" spans="1:11" x14ac:dyDescent="0.25">
      <c r="A23" s="216"/>
      <c r="B23" s="202" t="s">
        <v>164</v>
      </c>
      <c r="C23" s="203">
        <v>0.2</v>
      </c>
      <c r="D23" s="203">
        <v>7.0000000000000007E-2</v>
      </c>
      <c r="E23" s="204">
        <v>0.73</v>
      </c>
      <c r="F23" s="333"/>
      <c r="G23" s="333"/>
      <c r="H23" s="333"/>
      <c r="I23" s="333"/>
      <c r="J23" s="333"/>
      <c r="K23" s="333"/>
    </row>
    <row r="24" spans="1:11" x14ac:dyDescent="0.25">
      <c r="A24" s="216"/>
      <c r="B24" s="202" t="s">
        <v>165</v>
      </c>
      <c r="C24" s="203">
        <v>0.16</v>
      </c>
      <c r="D24" s="203">
        <v>0.16</v>
      </c>
      <c r="E24" s="204">
        <v>0.68</v>
      </c>
      <c r="F24" s="333"/>
      <c r="G24" s="333"/>
      <c r="H24" s="333"/>
      <c r="I24" s="333"/>
      <c r="J24" s="333"/>
      <c r="K24" s="333"/>
    </row>
    <row r="25" spans="1:11" x14ac:dyDescent="0.25">
      <c r="A25" s="216"/>
      <c r="B25" s="202" t="s">
        <v>166</v>
      </c>
      <c r="C25" s="203">
        <v>0.24</v>
      </c>
      <c r="D25" s="203">
        <v>0.13</v>
      </c>
      <c r="E25" s="204">
        <v>0.63</v>
      </c>
      <c r="F25" s="333"/>
      <c r="G25" s="333"/>
      <c r="H25" s="333"/>
      <c r="I25" s="333"/>
      <c r="J25" s="333"/>
      <c r="K25" s="333"/>
    </row>
    <row r="26" spans="1:11" ht="15.75" thickBot="1" x14ac:dyDescent="0.3">
      <c r="A26" s="217"/>
      <c r="B26" s="205" t="s">
        <v>167</v>
      </c>
      <c r="C26" s="206">
        <v>0.12</v>
      </c>
      <c r="D26" s="206">
        <v>0.51</v>
      </c>
      <c r="E26" s="207">
        <v>0.37</v>
      </c>
      <c r="F26" s="333"/>
      <c r="G26" s="333"/>
      <c r="H26" s="333"/>
      <c r="I26" s="333"/>
      <c r="J26" s="333"/>
      <c r="K26" s="333"/>
    </row>
    <row r="27" spans="1:11" x14ac:dyDescent="0.25">
      <c r="A27" s="209" t="s">
        <v>277</v>
      </c>
      <c r="B27" s="199" t="s">
        <v>163</v>
      </c>
      <c r="C27" s="200">
        <v>0.16</v>
      </c>
      <c r="D27" s="200">
        <v>0.09</v>
      </c>
      <c r="E27" s="201">
        <v>0.75</v>
      </c>
      <c r="F27" s="333"/>
      <c r="G27" s="333"/>
      <c r="H27" s="333"/>
      <c r="I27" s="333"/>
      <c r="J27" s="333"/>
      <c r="K27" s="333"/>
    </row>
    <row r="28" spans="1:11" ht="26.25" customHeight="1" x14ac:dyDescent="0.25">
      <c r="A28" s="210"/>
      <c r="B28" s="202" t="s">
        <v>164</v>
      </c>
      <c r="C28" s="203">
        <v>0.16</v>
      </c>
      <c r="D28" s="203">
        <v>0.08</v>
      </c>
      <c r="E28" s="204">
        <v>0.76</v>
      </c>
      <c r="F28" s="333"/>
      <c r="G28" s="333"/>
      <c r="H28" s="333"/>
      <c r="I28" s="333"/>
      <c r="J28" s="333"/>
      <c r="K28" s="333"/>
    </row>
    <row r="29" spans="1:11" x14ac:dyDescent="0.25">
      <c r="A29" s="210"/>
      <c r="B29" s="202" t="s">
        <v>165</v>
      </c>
      <c r="C29" s="203">
        <v>0.2</v>
      </c>
      <c r="D29" s="203">
        <v>0.1</v>
      </c>
      <c r="E29" s="204">
        <v>0.7</v>
      </c>
      <c r="F29" s="333"/>
      <c r="G29" s="333"/>
      <c r="H29" s="333"/>
      <c r="I29" s="333"/>
      <c r="J29" s="333"/>
      <c r="K29" s="333"/>
    </row>
    <row r="30" spans="1:11" ht="15.75" thickBot="1" x14ac:dyDescent="0.3">
      <c r="A30" s="211"/>
      <c r="B30" s="205" t="s">
        <v>169</v>
      </c>
      <c r="C30" s="206">
        <v>0.21</v>
      </c>
      <c r="D30" s="206">
        <v>0.13</v>
      </c>
      <c r="E30" s="207">
        <v>0.66</v>
      </c>
      <c r="F30" s="333"/>
      <c r="G30" s="333"/>
      <c r="H30" s="333"/>
      <c r="I30" s="333"/>
      <c r="J30" s="333"/>
      <c r="K30" s="333"/>
    </row>
    <row r="31" spans="1:11" x14ac:dyDescent="0.25">
      <c r="A31" s="209" t="s">
        <v>23</v>
      </c>
      <c r="B31" s="199" t="s">
        <v>163</v>
      </c>
      <c r="C31" s="200">
        <v>0.17</v>
      </c>
      <c r="D31" s="200">
        <v>7.0000000000000007E-2</v>
      </c>
      <c r="E31" s="201">
        <v>0.76</v>
      </c>
      <c r="F31" s="333"/>
      <c r="G31" s="333"/>
      <c r="H31" s="333"/>
      <c r="I31" s="333"/>
      <c r="J31" s="333"/>
      <c r="K31" s="333"/>
    </row>
    <row r="32" spans="1:11" x14ac:dyDescent="0.25">
      <c r="A32" s="210"/>
      <c r="B32" s="202" t="s">
        <v>164</v>
      </c>
      <c r="C32" s="203">
        <v>0.25</v>
      </c>
      <c r="D32" s="203">
        <v>0.06</v>
      </c>
      <c r="E32" s="204">
        <v>0.69</v>
      </c>
      <c r="F32" s="333"/>
      <c r="G32" s="333"/>
      <c r="H32" s="333"/>
      <c r="I32" s="333"/>
      <c r="J32" s="333"/>
      <c r="K32" s="333"/>
    </row>
    <row r="33" spans="1:11" x14ac:dyDescent="0.25">
      <c r="A33" s="210"/>
      <c r="B33" s="202" t="s">
        <v>165</v>
      </c>
      <c r="C33" s="203">
        <v>0.22</v>
      </c>
      <c r="D33" s="203">
        <v>0.09</v>
      </c>
      <c r="E33" s="204">
        <v>0.69</v>
      </c>
      <c r="F33" s="333"/>
      <c r="G33" s="333"/>
      <c r="H33" s="333"/>
      <c r="I33" s="333"/>
      <c r="J33" s="333"/>
      <c r="K33" s="333"/>
    </row>
    <row r="34" spans="1:11" x14ac:dyDescent="0.25">
      <c r="A34" s="210"/>
      <c r="B34" s="202" t="s">
        <v>166</v>
      </c>
      <c r="C34" s="203">
        <v>0.23</v>
      </c>
      <c r="D34" s="203">
        <v>0.11</v>
      </c>
      <c r="E34" s="204">
        <v>0.66</v>
      </c>
      <c r="F34" s="333"/>
      <c r="G34" s="333"/>
      <c r="H34" s="333"/>
      <c r="I34" s="333"/>
      <c r="J34" s="333"/>
      <c r="K34" s="333"/>
    </row>
    <row r="35" spans="1:11" ht="15.75" thickBot="1" x14ac:dyDescent="0.3">
      <c r="A35" s="211"/>
      <c r="B35" s="205" t="s">
        <v>167</v>
      </c>
      <c r="C35" s="206">
        <v>0.39</v>
      </c>
      <c r="D35" s="206">
        <v>0.21</v>
      </c>
      <c r="E35" s="207">
        <v>0.4</v>
      </c>
      <c r="F35" s="333"/>
      <c r="G35" s="333"/>
      <c r="H35" s="333"/>
      <c r="I35" s="333"/>
      <c r="J35" s="333"/>
      <c r="K35" s="333"/>
    </row>
    <row r="36" spans="1:11" ht="31.5" customHeight="1" x14ac:dyDescent="0.25">
      <c r="A36" s="212" t="s">
        <v>160</v>
      </c>
      <c r="B36" s="218" t="s">
        <v>163</v>
      </c>
      <c r="C36" s="219">
        <v>0.14000000000000001</v>
      </c>
      <c r="D36" s="219">
        <v>0.08</v>
      </c>
      <c r="E36" s="220">
        <v>0.78</v>
      </c>
      <c r="F36" s="333"/>
      <c r="G36" s="333"/>
      <c r="H36" s="333"/>
      <c r="I36" s="333"/>
      <c r="J36" s="333"/>
      <c r="K36" s="333"/>
    </row>
    <row r="37" spans="1:11" x14ac:dyDescent="0.25">
      <c r="A37" s="213"/>
      <c r="B37" s="202" t="s">
        <v>168</v>
      </c>
      <c r="C37" s="203">
        <v>0.19</v>
      </c>
      <c r="D37" s="203">
        <v>7.0000000000000007E-2</v>
      </c>
      <c r="E37" s="204">
        <v>0.74</v>
      </c>
      <c r="F37" s="333"/>
      <c r="G37" s="333"/>
      <c r="H37" s="333"/>
      <c r="I37" s="333"/>
      <c r="J37" s="333"/>
      <c r="K37" s="333"/>
    </row>
    <row r="38" spans="1:11" ht="15.75" thickBot="1" x14ac:dyDescent="0.3">
      <c r="A38" s="214"/>
      <c r="B38" s="205" t="s">
        <v>169</v>
      </c>
      <c r="C38" s="206">
        <v>0.21</v>
      </c>
      <c r="D38" s="206">
        <v>0.09</v>
      </c>
      <c r="E38" s="207">
        <v>0.7</v>
      </c>
      <c r="F38" s="333"/>
      <c r="G38" s="333"/>
      <c r="H38" s="333"/>
      <c r="I38" s="333"/>
      <c r="J38" s="333"/>
      <c r="K38" s="333"/>
    </row>
    <row r="39" spans="1:11" x14ac:dyDescent="0.25">
      <c r="A39" s="212" t="s">
        <v>278</v>
      </c>
      <c r="B39" s="218" t="s">
        <v>163</v>
      </c>
      <c r="C39" s="219">
        <v>0.16</v>
      </c>
      <c r="D39" s="219">
        <v>7.0000000000000007E-2</v>
      </c>
      <c r="E39" s="220">
        <v>0.77</v>
      </c>
      <c r="F39" s="333"/>
      <c r="G39" s="333"/>
      <c r="H39" s="333"/>
      <c r="I39" s="333"/>
      <c r="J39" s="333"/>
      <c r="K39" s="333"/>
    </row>
    <row r="40" spans="1:11" x14ac:dyDescent="0.25">
      <c r="A40" s="213"/>
      <c r="B40" s="202" t="s">
        <v>168</v>
      </c>
      <c r="C40" s="203">
        <v>0.21</v>
      </c>
      <c r="D40" s="203">
        <v>0.11</v>
      </c>
      <c r="E40" s="204">
        <v>0.68</v>
      </c>
      <c r="F40" s="333"/>
      <c r="G40" s="333"/>
      <c r="H40" s="333"/>
      <c r="I40" s="333"/>
      <c r="J40" s="333"/>
      <c r="K40" s="333"/>
    </row>
    <row r="41" spans="1:11" ht="15.75" thickBot="1" x14ac:dyDescent="0.3">
      <c r="A41" s="214"/>
      <c r="B41" s="205" t="s">
        <v>169</v>
      </c>
      <c r="C41" s="206">
        <v>0.25</v>
      </c>
      <c r="D41" s="206">
        <v>0.08</v>
      </c>
      <c r="E41" s="207">
        <v>0.67</v>
      </c>
      <c r="F41" s="333"/>
      <c r="G41" s="333"/>
      <c r="H41" s="333"/>
      <c r="I41" s="333"/>
      <c r="J41" s="333"/>
      <c r="K41" s="333"/>
    </row>
    <row r="42" spans="1:11" x14ac:dyDescent="0.25">
      <c r="A42" s="209" t="s">
        <v>279</v>
      </c>
      <c r="B42" s="199" t="s">
        <v>163</v>
      </c>
      <c r="C42" s="200">
        <v>0.15</v>
      </c>
      <c r="D42" s="200">
        <v>7.0000000000000007E-2</v>
      </c>
      <c r="E42" s="201">
        <v>0.78</v>
      </c>
      <c r="F42" s="333"/>
      <c r="G42" s="333"/>
      <c r="H42" s="333"/>
      <c r="I42" s="333"/>
      <c r="J42" s="333"/>
      <c r="K42" s="333"/>
    </row>
    <row r="43" spans="1:11" x14ac:dyDescent="0.25">
      <c r="A43" s="210"/>
      <c r="B43" s="202" t="s">
        <v>164</v>
      </c>
      <c r="C43" s="203">
        <v>0.19</v>
      </c>
      <c r="D43" s="203">
        <v>0.05</v>
      </c>
      <c r="E43" s="204">
        <v>0.76</v>
      </c>
      <c r="F43" s="333"/>
      <c r="G43" s="333"/>
      <c r="H43" s="333"/>
      <c r="I43" s="333"/>
      <c r="J43" s="333"/>
      <c r="K43" s="333"/>
    </row>
    <row r="44" spans="1:11" x14ac:dyDescent="0.25">
      <c r="A44" s="210"/>
      <c r="B44" s="202" t="s">
        <v>165</v>
      </c>
      <c r="C44" s="203">
        <v>0.27</v>
      </c>
      <c r="D44" s="203">
        <v>7.0000000000000007E-2</v>
      </c>
      <c r="E44" s="204">
        <v>0.66</v>
      </c>
      <c r="F44" s="333"/>
      <c r="G44" s="333"/>
      <c r="H44" s="333"/>
      <c r="I44" s="333"/>
      <c r="J44" s="333"/>
      <c r="K44" s="333"/>
    </row>
    <row r="45" spans="1:11" ht="15.75" thickBot="1" x14ac:dyDescent="0.3">
      <c r="A45" s="211"/>
      <c r="B45" s="205" t="s">
        <v>169</v>
      </c>
      <c r="C45" s="206">
        <v>0.21</v>
      </c>
      <c r="D45" s="206">
        <v>0.11</v>
      </c>
      <c r="E45" s="207">
        <v>0.68</v>
      </c>
      <c r="F45" s="333"/>
      <c r="G45" s="333"/>
      <c r="H45" s="333"/>
      <c r="I45" s="333"/>
      <c r="J45" s="333"/>
      <c r="K45" s="333"/>
    </row>
    <row r="46" spans="1:11" x14ac:dyDescent="0.25">
      <c r="A46" s="209" t="s">
        <v>161</v>
      </c>
      <c r="B46" s="199" t="s">
        <v>163</v>
      </c>
      <c r="C46" s="200">
        <v>0.16</v>
      </c>
      <c r="D46" s="200">
        <v>0.06</v>
      </c>
      <c r="E46" s="201">
        <v>0.78</v>
      </c>
      <c r="F46" s="333"/>
      <c r="G46" s="333"/>
      <c r="H46" s="333"/>
      <c r="I46" s="333"/>
      <c r="J46" s="333"/>
      <c r="K46" s="333"/>
    </row>
    <row r="47" spans="1:11" x14ac:dyDescent="0.25">
      <c r="A47" s="210"/>
      <c r="B47" s="202" t="s">
        <v>164</v>
      </c>
      <c r="C47" s="203">
        <v>0.22</v>
      </c>
      <c r="D47" s="203">
        <v>0.1</v>
      </c>
      <c r="E47" s="204">
        <v>0.68</v>
      </c>
      <c r="F47" s="333"/>
      <c r="G47" s="333"/>
      <c r="H47" s="333"/>
      <c r="I47" s="333"/>
      <c r="J47" s="333"/>
      <c r="K47" s="333"/>
    </row>
    <row r="48" spans="1:11" x14ac:dyDescent="0.25">
      <c r="A48" s="210"/>
      <c r="B48" s="202" t="s">
        <v>165</v>
      </c>
      <c r="C48" s="203">
        <v>0.25</v>
      </c>
      <c r="D48" s="203">
        <v>0.05</v>
      </c>
      <c r="E48" s="204">
        <v>0.7</v>
      </c>
      <c r="F48" s="333"/>
      <c r="G48" s="333"/>
      <c r="H48" s="333"/>
      <c r="I48" s="333"/>
      <c r="J48" s="333"/>
      <c r="K48" s="333"/>
    </row>
    <row r="49" spans="1:11" x14ac:dyDescent="0.25">
      <c r="A49" s="210"/>
      <c r="B49" s="202" t="s">
        <v>166</v>
      </c>
      <c r="C49" s="203">
        <v>0.27</v>
      </c>
      <c r="D49" s="203">
        <v>0.09</v>
      </c>
      <c r="E49" s="204">
        <v>0.64</v>
      </c>
      <c r="F49" s="333"/>
      <c r="G49" s="333"/>
      <c r="H49" s="333"/>
      <c r="I49" s="333"/>
      <c r="J49" s="333"/>
      <c r="K49" s="333"/>
    </row>
    <row r="50" spans="1:11" ht="15.75" thickBot="1" x14ac:dyDescent="0.3">
      <c r="A50" s="211"/>
      <c r="B50" s="205" t="s">
        <v>167</v>
      </c>
      <c r="C50" s="206">
        <v>0.26</v>
      </c>
      <c r="D50" s="206">
        <v>0.06</v>
      </c>
      <c r="E50" s="207">
        <v>0.68</v>
      </c>
      <c r="F50" s="333"/>
      <c r="G50" s="333"/>
      <c r="H50" s="333"/>
      <c r="I50" s="333"/>
      <c r="J50" s="333"/>
      <c r="K50" s="333"/>
    </row>
    <row r="51" spans="1:11" x14ac:dyDescent="0.25">
      <c r="A51" s="209" t="s">
        <v>162</v>
      </c>
      <c r="B51" s="199" t="s">
        <v>163</v>
      </c>
      <c r="C51" s="200">
        <v>0.16</v>
      </c>
      <c r="D51" s="200">
        <v>0.06</v>
      </c>
      <c r="E51" s="201">
        <v>0.78</v>
      </c>
      <c r="F51" s="333"/>
      <c r="G51" s="333"/>
      <c r="H51" s="333"/>
      <c r="I51" s="333"/>
      <c r="J51" s="333"/>
      <c r="K51" s="333"/>
    </row>
    <row r="52" spans="1:11" x14ac:dyDescent="0.25">
      <c r="A52" s="210"/>
      <c r="B52" s="202" t="s">
        <v>168</v>
      </c>
      <c r="C52" s="203">
        <v>0.18</v>
      </c>
      <c r="D52" s="203">
        <v>0.1</v>
      </c>
      <c r="E52" s="204">
        <v>0.72</v>
      </c>
      <c r="F52" s="333"/>
      <c r="G52" s="333"/>
      <c r="H52" s="333"/>
      <c r="I52" s="333"/>
      <c r="J52" s="333"/>
      <c r="K52" s="333"/>
    </row>
    <row r="53" spans="1:11" ht="15.75" thickBot="1" x14ac:dyDescent="0.3">
      <c r="A53" s="211"/>
      <c r="B53" s="205" t="s">
        <v>169</v>
      </c>
      <c r="C53" s="206">
        <v>0.19</v>
      </c>
      <c r="D53" s="206">
        <v>0.16</v>
      </c>
      <c r="E53" s="207">
        <v>0.65</v>
      </c>
      <c r="F53" s="333"/>
      <c r="G53" s="333"/>
      <c r="H53" s="333"/>
      <c r="I53" s="333"/>
      <c r="J53" s="333"/>
      <c r="K53" s="333"/>
    </row>
    <row r="64" spans="1:11" ht="33" customHeight="1"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tabColor rgb="FFFF0000"/>
  </sheetPr>
  <dimension ref="A1:K53"/>
  <sheetViews>
    <sheetView workbookViewId="0">
      <selection activeCell="G33" sqref="G33"/>
    </sheetView>
  </sheetViews>
  <sheetFormatPr baseColWidth="10" defaultRowHeight="15" x14ac:dyDescent="0.25"/>
  <cols>
    <col min="1" max="1" width="30.7109375" customWidth="1"/>
    <col min="2" max="2" width="16.140625" customWidth="1"/>
    <col min="3" max="3" width="21.42578125" customWidth="1"/>
    <col min="4" max="4" width="19.5703125" customWidth="1"/>
    <col min="5" max="5" width="19.7109375" customWidth="1"/>
  </cols>
  <sheetData>
    <row r="1" spans="1:11" ht="18" x14ac:dyDescent="0.25">
      <c r="A1" s="76" t="str">
        <f>"LES RECRUTEMENTS PRÉVUS ET PERSPECTIVES POUR " &amp;anneen2&amp; " PAR RÉGION"</f>
        <v>LES RECRUTEMENTS PRÉVUS ET PERSPECTIVES POUR 2017 PAR RÉGION</v>
      </c>
      <c r="B1" s="60"/>
      <c r="C1" s="63"/>
      <c r="D1" s="60"/>
      <c r="E1" s="60"/>
    </row>
    <row r="2" spans="1:11" x14ac:dyDescent="0.25">
      <c r="A2" s="77" t="s">
        <v>51</v>
      </c>
      <c r="B2" s="60"/>
      <c r="C2" s="60"/>
      <c r="D2" s="60"/>
      <c r="E2" s="60"/>
    </row>
    <row r="3" spans="1:11" x14ac:dyDescent="0.25">
      <c r="A3" s="60"/>
      <c r="B3" s="60"/>
      <c r="C3" s="60"/>
      <c r="D3" s="60"/>
      <c r="E3" s="60"/>
    </row>
    <row r="4" spans="1:11" x14ac:dyDescent="0.25">
      <c r="A4" s="89" t="str">
        <f>"Tableau X :  Perspectives d'évolution des effectifs cadres pour " &amp;anneen2&amp; " dans chaque région par taille"</f>
        <v>Tableau X :  Perspectives d'évolution des effectifs cadres pour 2017 dans chaque région par taille</v>
      </c>
      <c r="B4" s="90"/>
      <c r="C4" s="90"/>
      <c r="D4" s="90"/>
      <c r="E4" s="60"/>
    </row>
    <row r="7" spans="1:11" ht="24.75" thickBot="1" x14ac:dyDescent="0.3">
      <c r="A7" s="193"/>
      <c r="B7" s="194"/>
      <c r="C7" s="195" t="s">
        <v>47</v>
      </c>
      <c r="D7" s="195" t="s">
        <v>46</v>
      </c>
      <c r="E7" s="195" t="s">
        <v>45</v>
      </c>
    </row>
    <row r="8" spans="1:11" ht="24" x14ac:dyDescent="0.25">
      <c r="A8" s="209" t="s">
        <v>156</v>
      </c>
      <c r="B8" s="199" t="s">
        <v>163</v>
      </c>
      <c r="C8" s="200">
        <v>7.0000000000000007E-2</v>
      </c>
      <c r="D8" s="200">
        <v>0.03</v>
      </c>
      <c r="E8" s="201">
        <v>0.9</v>
      </c>
      <c r="F8" s="333"/>
      <c r="G8" s="333"/>
      <c r="H8" s="333"/>
      <c r="I8" s="333"/>
      <c r="J8" s="333"/>
      <c r="K8" s="333"/>
    </row>
    <row r="9" spans="1:11" ht="24" x14ac:dyDescent="0.25">
      <c r="A9" s="210"/>
      <c r="B9" s="202" t="s">
        <v>164</v>
      </c>
      <c r="C9" s="203">
        <v>0.13</v>
      </c>
      <c r="D9" s="203">
        <v>0.04</v>
      </c>
      <c r="E9" s="204">
        <v>0.83</v>
      </c>
      <c r="F9" s="333"/>
      <c r="G9" s="333"/>
      <c r="H9" s="333"/>
      <c r="I9" s="333"/>
      <c r="J9" s="333"/>
      <c r="K9" s="333"/>
    </row>
    <row r="10" spans="1:11" ht="24" x14ac:dyDescent="0.25">
      <c r="A10" s="210"/>
      <c r="B10" s="202" t="s">
        <v>165</v>
      </c>
      <c r="C10" s="203">
        <v>0.15</v>
      </c>
      <c r="D10" s="203">
        <v>0.05</v>
      </c>
      <c r="E10" s="204">
        <v>0.8</v>
      </c>
      <c r="F10" s="333"/>
      <c r="G10" s="333"/>
      <c r="H10" s="333"/>
      <c r="I10" s="333"/>
      <c r="J10" s="333"/>
      <c r="K10" s="333"/>
    </row>
    <row r="11" spans="1:11" ht="38.25" customHeight="1" thickBot="1" x14ac:dyDescent="0.3">
      <c r="A11" s="210"/>
      <c r="B11" s="202" t="s">
        <v>166</v>
      </c>
      <c r="C11" s="203">
        <v>0.19</v>
      </c>
      <c r="D11" s="203">
        <v>0.05</v>
      </c>
      <c r="E11" s="204">
        <v>0.76</v>
      </c>
      <c r="F11" s="333"/>
      <c r="G11" s="333"/>
      <c r="H11" s="333"/>
      <c r="I11" s="333"/>
      <c r="J11" s="333"/>
      <c r="K11" s="333"/>
    </row>
    <row r="12" spans="1:11" ht="6.75" hidden="1" customHeight="1" thickBot="1" x14ac:dyDescent="0.3">
      <c r="A12" s="211"/>
      <c r="B12" s="208" t="s">
        <v>167</v>
      </c>
      <c r="C12" s="206">
        <v>0.17</v>
      </c>
      <c r="D12" s="206">
        <v>0.19</v>
      </c>
      <c r="E12" s="207">
        <v>0.64</v>
      </c>
      <c r="F12" s="333"/>
      <c r="G12" s="333"/>
      <c r="H12" s="333"/>
      <c r="I12" s="333"/>
      <c r="J12" s="333"/>
      <c r="K12" s="333"/>
    </row>
    <row r="13" spans="1:11" ht="24" x14ac:dyDescent="0.25">
      <c r="A13" s="212" t="s">
        <v>157</v>
      </c>
      <c r="B13" s="218" t="s">
        <v>163</v>
      </c>
      <c r="C13" s="219">
        <v>0.06</v>
      </c>
      <c r="D13" s="219">
        <v>0.03</v>
      </c>
      <c r="E13" s="220">
        <v>0.91</v>
      </c>
      <c r="F13" s="333"/>
      <c r="G13" s="333"/>
      <c r="H13" s="333"/>
      <c r="I13" s="333"/>
      <c r="J13" s="333"/>
      <c r="K13" s="333"/>
    </row>
    <row r="14" spans="1:11" ht="24" x14ac:dyDescent="0.25">
      <c r="A14" s="213"/>
      <c r="B14" s="202" t="s">
        <v>168</v>
      </c>
      <c r="C14" s="203">
        <v>0.13</v>
      </c>
      <c r="D14" s="203">
        <v>0.05</v>
      </c>
      <c r="E14" s="204">
        <v>0.82</v>
      </c>
      <c r="F14" s="333"/>
      <c r="G14" s="333"/>
      <c r="H14" s="333"/>
      <c r="I14" s="333"/>
      <c r="J14" s="333"/>
      <c r="K14" s="333"/>
    </row>
    <row r="15" spans="1:11" ht="24.75" thickBot="1" x14ac:dyDescent="0.3">
      <c r="A15" s="214"/>
      <c r="B15" s="205" t="s">
        <v>169</v>
      </c>
      <c r="C15" s="206">
        <v>0.1</v>
      </c>
      <c r="D15" s="206">
        <v>0.15</v>
      </c>
      <c r="E15" s="207">
        <v>0.75</v>
      </c>
      <c r="F15" s="333"/>
      <c r="G15" s="333"/>
      <c r="H15" s="333"/>
      <c r="I15" s="333"/>
      <c r="J15" s="333"/>
      <c r="K15" s="333"/>
    </row>
    <row r="16" spans="1:11" ht="24" x14ac:dyDescent="0.25">
      <c r="A16" s="212" t="s">
        <v>158</v>
      </c>
      <c r="B16" s="218" t="s">
        <v>163</v>
      </c>
      <c r="C16" s="219">
        <v>0.04</v>
      </c>
      <c r="D16" s="219">
        <v>0.03</v>
      </c>
      <c r="E16" s="220">
        <v>0.93</v>
      </c>
      <c r="F16" s="333"/>
      <c r="G16" s="333"/>
      <c r="H16" s="333"/>
      <c r="I16" s="333"/>
      <c r="J16" s="333"/>
      <c r="K16" s="333"/>
    </row>
    <row r="17" spans="1:11" ht="24" x14ac:dyDescent="0.25">
      <c r="A17" s="213"/>
      <c r="B17" s="202" t="s">
        <v>168</v>
      </c>
      <c r="C17" s="203">
        <v>0.13</v>
      </c>
      <c r="D17" s="203">
        <v>0.06</v>
      </c>
      <c r="E17" s="204">
        <v>0.81</v>
      </c>
      <c r="F17" s="333"/>
      <c r="G17" s="333"/>
      <c r="H17" s="333"/>
      <c r="I17" s="333"/>
      <c r="J17" s="333"/>
      <c r="K17" s="333"/>
    </row>
    <row r="18" spans="1:11" ht="24.75" thickBot="1" x14ac:dyDescent="0.3">
      <c r="A18" s="214"/>
      <c r="B18" s="205" t="s">
        <v>169</v>
      </c>
      <c r="C18" s="206">
        <v>0.16</v>
      </c>
      <c r="D18" s="206">
        <v>0.04</v>
      </c>
      <c r="E18" s="207">
        <v>0.8</v>
      </c>
      <c r="F18" s="333"/>
      <c r="G18" s="333"/>
      <c r="H18" s="333"/>
      <c r="I18" s="333"/>
      <c r="J18" s="333"/>
      <c r="K18" s="333"/>
    </row>
    <row r="19" spans="1:11" ht="24" x14ac:dyDescent="0.25">
      <c r="A19" s="212" t="s">
        <v>159</v>
      </c>
      <c r="B19" s="218" t="s">
        <v>163</v>
      </c>
      <c r="C19" s="219">
        <v>0.06</v>
      </c>
      <c r="D19" s="219">
        <v>0.03</v>
      </c>
      <c r="E19" s="220">
        <v>0.91</v>
      </c>
      <c r="F19" s="333"/>
      <c r="G19" s="333"/>
      <c r="H19" s="333"/>
      <c r="I19" s="333"/>
      <c r="J19" s="333"/>
      <c r="K19" s="333"/>
    </row>
    <row r="20" spans="1:11" ht="24" x14ac:dyDescent="0.25">
      <c r="A20" s="213"/>
      <c r="B20" s="202" t="s">
        <v>168</v>
      </c>
      <c r="C20" s="203">
        <v>0.11</v>
      </c>
      <c r="D20" s="203">
        <v>0.05</v>
      </c>
      <c r="E20" s="204">
        <v>0.84</v>
      </c>
      <c r="F20" s="333"/>
      <c r="G20" s="333"/>
      <c r="H20" s="333"/>
      <c r="I20" s="333"/>
      <c r="J20" s="333"/>
      <c r="K20" s="333"/>
    </row>
    <row r="21" spans="1:11" ht="24.75" thickBot="1" x14ac:dyDescent="0.3">
      <c r="A21" s="214"/>
      <c r="B21" s="205" t="s">
        <v>169</v>
      </c>
      <c r="C21" s="206">
        <v>0.19</v>
      </c>
      <c r="D21" s="206">
        <v>0.09</v>
      </c>
      <c r="E21" s="207">
        <v>0.72</v>
      </c>
      <c r="F21" s="333"/>
      <c r="G21" s="333"/>
      <c r="H21" s="333"/>
      <c r="I21" s="333"/>
      <c r="J21" s="333"/>
      <c r="K21" s="333"/>
    </row>
    <row r="22" spans="1:11" ht="24" x14ac:dyDescent="0.25">
      <c r="A22" s="215" t="s">
        <v>276</v>
      </c>
      <c r="B22" s="199" t="s">
        <v>163</v>
      </c>
      <c r="C22" s="200">
        <v>0.06</v>
      </c>
      <c r="D22" s="200">
        <v>0.04</v>
      </c>
      <c r="E22" s="201">
        <v>0.9</v>
      </c>
      <c r="F22" s="333"/>
      <c r="G22" s="333"/>
      <c r="H22" s="333"/>
      <c r="I22" s="333"/>
      <c r="J22" s="333"/>
      <c r="K22" s="333"/>
    </row>
    <row r="23" spans="1:11" ht="24" x14ac:dyDescent="0.25">
      <c r="A23" s="216"/>
      <c r="B23" s="202" t="s">
        <v>164</v>
      </c>
      <c r="C23" s="203">
        <v>0.15</v>
      </c>
      <c r="D23" s="203">
        <v>0.05</v>
      </c>
      <c r="E23" s="204">
        <v>0.8</v>
      </c>
      <c r="F23" s="333"/>
      <c r="G23" s="333"/>
      <c r="H23" s="333"/>
      <c r="I23" s="333"/>
      <c r="J23" s="333"/>
      <c r="K23" s="333"/>
    </row>
    <row r="24" spans="1:11" ht="24" x14ac:dyDescent="0.25">
      <c r="A24" s="216"/>
      <c r="B24" s="202" t="s">
        <v>165</v>
      </c>
      <c r="C24" s="203">
        <v>0.08</v>
      </c>
      <c r="D24" s="203">
        <v>7.0000000000000007E-2</v>
      </c>
      <c r="E24" s="204">
        <v>0.85</v>
      </c>
      <c r="F24" s="333"/>
      <c r="G24" s="333"/>
      <c r="H24" s="333"/>
      <c r="I24" s="333"/>
      <c r="J24" s="333"/>
      <c r="K24" s="333"/>
    </row>
    <row r="25" spans="1:11" ht="24" x14ac:dyDescent="0.25">
      <c r="A25" s="216"/>
      <c r="B25" s="202" t="s">
        <v>166</v>
      </c>
      <c r="C25" s="203">
        <v>0.2</v>
      </c>
      <c r="D25" s="203">
        <v>0.04</v>
      </c>
      <c r="E25" s="204">
        <v>0.76</v>
      </c>
      <c r="F25" s="333"/>
      <c r="G25" s="333"/>
      <c r="H25" s="333"/>
      <c r="I25" s="333"/>
      <c r="J25" s="333"/>
      <c r="K25" s="333"/>
    </row>
    <row r="26" spans="1:11" ht="24.75" thickBot="1" x14ac:dyDescent="0.3">
      <c r="A26" s="217"/>
      <c r="B26" s="205" t="s">
        <v>167</v>
      </c>
      <c r="C26" s="206">
        <v>7.0000000000000007E-2</v>
      </c>
      <c r="D26" s="206">
        <v>0.22</v>
      </c>
      <c r="E26" s="207">
        <v>0.71</v>
      </c>
      <c r="F26" s="333"/>
      <c r="G26" s="333"/>
      <c r="H26" s="333"/>
      <c r="I26" s="333"/>
      <c r="J26" s="333"/>
      <c r="K26" s="333"/>
    </row>
    <row r="27" spans="1:11" ht="24" x14ac:dyDescent="0.25">
      <c r="A27" s="209" t="s">
        <v>277</v>
      </c>
      <c r="B27" s="199" t="s">
        <v>163</v>
      </c>
      <c r="C27" s="200">
        <v>0.06</v>
      </c>
      <c r="D27" s="200">
        <v>0.05</v>
      </c>
      <c r="E27" s="201">
        <v>0.89</v>
      </c>
      <c r="F27" s="333"/>
      <c r="G27" s="333"/>
      <c r="H27" s="333"/>
      <c r="I27" s="333"/>
      <c r="J27" s="333"/>
      <c r="K27" s="333"/>
    </row>
    <row r="28" spans="1:11" ht="24" x14ac:dyDescent="0.25">
      <c r="A28" s="210"/>
      <c r="B28" s="202" t="s">
        <v>164</v>
      </c>
      <c r="C28" s="203">
        <v>0.12</v>
      </c>
      <c r="D28" s="203">
        <v>0.05</v>
      </c>
      <c r="E28" s="204">
        <v>0.83</v>
      </c>
      <c r="F28" s="333"/>
      <c r="G28" s="333"/>
      <c r="H28" s="333"/>
      <c r="I28" s="333"/>
      <c r="J28" s="333"/>
      <c r="K28" s="333"/>
    </row>
    <row r="29" spans="1:11" ht="24" x14ac:dyDescent="0.25">
      <c r="A29" s="210"/>
      <c r="B29" s="202" t="s">
        <v>165</v>
      </c>
      <c r="C29" s="203">
        <v>0.17</v>
      </c>
      <c r="D29" s="203">
        <v>0.06</v>
      </c>
      <c r="E29" s="204">
        <v>0.77</v>
      </c>
      <c r="F29" s="333"/>
      <c r="G29" s="333"/>
      <c r="H29" s="333"/>
      <c r="I29" s="333"/>
      <c r="J29" s="333"/>
      <c r="K29" s="333"/>
    </row>
    <row r="30" spans="1:11" ht="24.75" thickBot="1" x14ac:dyDescent="0.3">
      <c r="A30" s="211"/>
      <c r="B30" s="205" t="s">
        <v>169</v>
      </c>
      <c r="C30" s="206">
        <v>0.19</v>
      </c>
      <c r="D30" s="206">
        <v>0.03</v>
      </c>
      <c r="E30" s="207">
        <v>0.78</v>
      </c>
      <c r="F30" s="333"/>
      <c r="G30" s="333"/>
      <c r="H30" s="333"/>
      <c r="I30" s="333"/>
      <c r="J30" s="333"/>
      <c r="K30" s="333"/>
    </row>
    <row r="31" spans="1:11" ht="24" x14ac:dyDescent="0.25">
      <c r="A31" s="209" t="s">
        <v>23</v>
      </c>
      <c r="B31" s="199" t="s">
        <v>163</v>
      </c>
      <c r="C31" s="200">
        <v>0.11</v>
      </c>
      <c r="D31" s="200">
        <v>0.05</v>
      </c>
      <c r="E31" s="201">
        <v>0.84</v>
      </c>
      <c r="F31" s="333"/>
      <c r="G31" s="333"/>
      <c r="H31" s="333"/>
      <c r="I31" s="333"/>
      <c r="J31" s="333"/>
      <c r="K31" s="333"/>
    </row>
    <row r="32" spans="1:11" ht="24" x14ac:dyDescent="0.25">
      <c r="A32" s="210"/>
      <c r="B32" s="202" t="s">
        <v>164</v>
      </c>
      <c r="C32" s="203">
        <v>0.2</v>
      </c>
      <c r="D32" s="203">
        <v>0.04</v>
      </c>
      <c r="E32" s="204">
        <v>0.76</v>
      </c>
      <c r="F32" s="333"/>
      <c r="G32" s="333"/>
      <c r="H32" s="333"/>
      <c r="I32" s="333"/>
      <c r="J32" s="333"/>
      <c r="K32" s="333"/>
    </row>
    <row r="33" spans="1:11" ht="24" x14ac:dyDescent="0.25">
      <c r="A33" s="210"/>
      <c r="B33" s="202" t="s">
        <v>165</v>
      </c>
      <c r="C33" s="203">
        <v>0.13</v>
      </c>
      <c r="D33" s="203">
        <v>0.05</v>
      </c>
      <c r="E33" s="204">
        <v>0.82</v>
      </c>
      <c r="F33" s="333"/>
      <c r="G33" s="333"/>
      <c r="H33" s="333"/>
      <c r="I33" s="333"/>
      <c r="J33" s="333"/>
      <c r="K33" s="333"/>
    </row>
    <row r="34" spans="1:11" ht="24" x14ac:dyDescent="0.25">
      <c r="A34" s="210"/>
      <c r="B34" s="202" t="s">
        <v>166</v>
      </c>
      <c r="C34" s="203">
        <v>0.18</v>
      </c>
      <c r="D34" s="203">
        <v>0.06</v>
      </c>
      <c r="E34" s="204">
        <v>0.76</v>
      </c>
      <c r="F34" s="333"/>
      <c r="G34" s="333"/>
      <c r="H34" s="333"/>
      <c r="I34" s="333"/>
      <c r="J34" s="333"/>
      <c r="K34" s="333"/>
    </row>
    <row r="35" spans="1:11" ht="24.75" thickBot="1" x14ac:dyDescent="0.3">
      <c r="A35" s="211"/>
      <c r="B35" s="205" t="s">
        <v>167</v>
      </c>
      <c r="C35" s="206">
        <v>0.32</v>
      </c>
      <c r="D35" s="206">
        <v>0.1</v>
      </c>
      <c r="E35" s="207">
        <v>0.57999999999999996</v>
      </c>
      <c r="F35" s="333"/>
      <c r="G35" s="333"/>
      <c r="H35" s="333"/>
      <c r="I35" s="333"/>
      <c r="J35" s="333"/>
      <c r="K35" s="333"/>
    </row>
    <row r="36" spans="1:11" ht="24" x14ac:dyDescent="0.25">
      <c r="A36" s="212" t="s">
        <v>160</v>
      </c>
      <c r="B36" s="218" t="s">
        <v>163</v>
      </c>
      <c r="C36" s="219">
        <v>0.06</v>
      </c>
      <c r="D36" s="219">
        <v>0.03</v>
      </c>
      <c r="E36" s="220">
        <v>0.91</v>
      </c>
      <c r="F36" s="333"/>
      <c r="G36" s="333"/>
      <c r="H36" s="333"/>
      <c r="I36" s="333"/>
      <c r="J36" s="333"/>
      <c r="K36" s="333"/>
    </row>
    <row r="37" spans="1:11" ht="24" x14ac:dyDescent="0.25">
      <c r="A37" s="213"/>
      <c r="B37" s="202" t="s">
        <v>168</v>
      </c>
      <c r="C37" s="203">
        <v>0.11</v>
      </c>
      <c r="D37" s="203">
        <v>0.05</v>
      </c>
      <c r="E37" s="204">
        <v>0.84</v>
      </c>
      <c r="F37" s="333"/>
      <c r="G37" s="333"/>
      <c r="H37" s="333"/>
      <c r="I37" s="333"/>
      <c r="J37" s="333"/>
      <c r="K37" s="333"/>
    </row>
    <row r="38" spans="1:11" ht="24.75" thickBot="1" x14ac:dyDescent="0.3">
      <c r="A38" s="214"/>
      <c r="B38" s="205" t="s">
        <v>169</v>
      </c>
      <c r="C38" s="206">
        <v>0.19</v>
      </c>
      <c r="D38" s="206">
        <v>0.09</v>
      </c>
      <c r="E38" s="207">
        <v>0.72</v>
      </c>
      <c r="F38" s="333"/>
      <c r="G38" s="333"/>
      <c r="H38" s="333"/>
      <c r="I38" s="333"/>
      <c r="J38" s="333"/>
      <c r="K38" s="333"/>
    </row>
    <row r="39" spans="1:11" ht="24" x14ac:dyDescent="0.25">
      <c r="A39" s="212" t="s">
        <v>278</v>
      </c>
      <c r="B39" s="218" t="s">
        <v>163</v>
      </c>
      <c r="C39" s="219">
        <v>7.0000000000000007E-2</v>
      </c>
      <c r="D39" s="219">
        <v>0.04</v>
      </c>
      <c r="E39" s="220">
        <v>0.89</v>
      </c>
      <c r="F39" s="333"/>
      <c r="G39" s="333"/>
      <c r="H39" s="333"/>
      <c r="I39" s="333"/>
      <c r="J39" s="333"/>
      <c r="K39" s="333"/>
    </row>
    <row r="40" spans="1:11" ht="24" x14ac:dyDescent="0.25">
      <c r="A40" s="213"/>
      <c r="B40" s="202" t="s">
        <v>168</v>
      </c>
      <c r="C40" s="203">
        <v>0.15</v>
      </c>
      <c r="D40" s="203">
        <v>0.06</v>
      </c>
      <c r="E40" s="204">
        <v>0.79</v>
      </c>
      <c r="F40" s="333"/>
      <c r="G40" s="333"/>
      <c r="H40" s="333"/>
      <c r="I40" s="333"/>
      <c r="J40" s="333"/>
      <c r="K40" s="333"/>
    </row>
    <row r="41" spans="1:11" ht="24.75" thickBot="1" x14ac:dyDescent="0.3">
      <c r="A41" s="214"/>
      <c r="B41" s="205" t="s">
        <v>169</v>
      </c>
      <c r="C41" s="206">
        <v>0.14000000000000001</v>
      </c>
      <c r="D41" s="206">
        <v>0.04</v>
      </c>
      <c r="E41" s="207">
        <v>0.82</v>
      </c>
      <c r="F41" s="333"/>
      <c r="G41" s="333"/>
      <c r="H41" s="333"/>
      <c r="I41" s="333"/>
      <c r="J41" s="333"/>
      <c r="K41" s="333"/>
    </row>
    <row r="42" spans="1:11" ht="24" x14ac:dyDescent="0.25">
      <c r="A42" s="209" t="s">
        <v>279</v>
      </c>
      <c r="B42" s="199" t="s">
        <v>163</v>
      </c>
      <c r="C42" s="200">
        <v>0.06</v>
      </c>
      <c r="D42" s="200">
        <v>0.04</v>
      </c>
      <c r="E42" s="201">
        <v>0.9</v>
      </c>
      <c r="F42" s="333"/>
      <c r="G42" s="333"/>
      <c r="H42" s="333"/>
      <c r="I42" s="333"/>
      <c r="J42" s="333"/>
      <c r="K42" s="333"/>
    </row>
    <row r="43" spans="1:11" ht="24" x14ac:dyDescent="0.25">
      <c r="A43" s="210"/>
      <c r="B43" s="202" t="s">
        <v>164</v>
      </c>
      <c r="C43" s="203">
        <v>0.13</v>
      </c>
      <c r="D43" s="203">
        <v>0.05</v>
      </c>
      <c r="E43" s="204">
        <v>0.82</v>
      </c>
      <c r="F43" s="333"/>
      <c r="G43" s="333"/>
      <c r="H43" s="333"/>
      <c r="I43" s="333"/>
      <c r="J43" s="333"/>
      <c r="K43" s="333"/>
    </row>
    <row r="44" spans="1:11" ht="24" x14ac:dyDescent="0.25">
      <c r="A44" s="210"/>
      <c r="B44" s="202" t="s">
        <v>165</v>
      </c>
      <c r="C44" s="203">
        <v>0.17</v>
      </c>
      <c r="D44" s="203">
        <v>0.01</v>
      </c>
      <c r="E44" s="204">
        <v>0.82</v>
      </c>
      <c r="F44" s="333"/>
      <c r="G44" s="333"/>
      <c r="H44" s="333"/>
      <c r="I44" s="333"/>
      <c r="J44" s="333"/>
      <c r="K44" s="333"/>
    </row>
    <row r="45" spans="1:11" ht="24.75" thickBot="1" x14ac:dyDescent="0.3">
      <c r="A45" s="211"/>
      <c r="B45" s="205" t="s">
        <v>169</v>
      </c>
      <c r="C45" s="206">
        <v>0.11</v>
      </c>
      <c r="D45" s="206">
        <v>0.05</v>
      </c>
      <c r="E45" s="207">
        <v>0.84</v>
      </c>
      <c r="F45" s="333"/>
      <c r="G45" s="333"/>
      <c r="H45" s="333"/>
      <c r="I45" s="333"/>
      <c r="J45" s="333"/>
      <c r="K45" s="333"/>
    </row>
    <row r="46" spans="1:11" ht="24" x14ac:dyDescent="0.25">
      <c r="A46" s="209" t="s">
        <v>161</v>
      </c>
      <c r="B46" s="199" t="s">
        <v>163</v>
      </c>
      <c r="C46" s="200">
        <v>0.04</v>
      </c>
      <c r="D46" s="200">
        <v>0.05</v>
      </c>
      <c r="E46" s="201">
        <v>0.91</v>
      </c>
      <c r="F46" s="333"/>
      <c r="G46" s="333"/>
      <c r="H46" s="333"/>
      <c r="I46" s="333"/>
      <c r="J46" s="333"/>
      <c r="K46" s="333"/>
    </row>
    <row r="47" spans="1:11" ht="24" x14ac:dyDescent="0.25">
      <c r="A47" s="210"/>
      <c r="B47" s="202" t="s">
        <v>164</v>
      </c>
      <c r="C47" s="203">
        <v>0.08</v>
      </c>
      <c r="D47" s="203">
        <v>0.05</v>
      </c>
      <c r="E47" s="204">
        <v>0.87</v>
      </c>
      <c r="F47" s="333"/>
      <c r="G47" s="333"/>
      <c r="H47" s="333"/>
      <c r="I47" s="333"/>
      <c r="J47" s="333"/>
      <c r="K47" s="333"/>
    </row>
    <row r="48" spans="1:11" ht="24" x14ac:dyDescent="0.25">
      <c r="A48" s="210"/>
      <c r="B48" s="202" t="s">
        <v>165</v>
      </c>
      <c r="C48" s="203">
        <v>0.17</v>
      </c>
      <c r="D48" s="203">
        <v>0.01</v>
      </c>
      <c r="E48" s="204">
        <v>0.82</v>
      </c>
      <c r="F48" s="333"/>
      <c r="G48" s="333"/>
      <c r="H48" s="333"/>
      <c r="I48" s="333"/>
      <c r="J48" s="333"/>
      <c r="K48" s="333"/>
    </row>
    <row r="49" spans="1:11" ht="24" x14ac:dyDescent="0.25">
      <c r="A49" s="210"/>
      <c r="B49" s="202" t="s">
        <v>166</v>
      </c>
      <c r="C49" s="203">
        <v>0.1</v>
      </c>
      <c r="D49" s="203">
        <v>0.05</v>
      </c>
      <c r="E49" s="204">
        <v>0.85</v>
      </c>
      <c r="F49" s="333"/>
      <c r="G49" s="333"/>
      <c r="H49" s="333"/>
      <c r="I49" s="333"/>
      <c r="J49" s="333"/>
      <c r="K49" s="333"/>
    </row>
    <row r="50" spans="1:11" ht="24.75" thickBot="1" x14ac:dyDescent="0.3">
      <c r="A50" s="211"/>
      <c r="B50" s="205" t="s">
        <v>167</v>
      </c>
      <c r="C50" s="206">
        <v>0.23</v>
      </c>
      <c r="D50" s="206">
        <v>0</v>
      </c>
      <c r="E50" s="207">
        <v>0.77</v>
      </c>
      <c r="F50" s="333"/>
      <c r="G50" s="333"/>
      <c r="H50" s="333"/>
      <c r="I50" s="333"/>
      <c r="J50" s="333"/>
      <c r="K50" s="333"/>
    </row>
    <row r="51" spans="1:11" ht="24" x14ac:dyDescent="0.25">
      <c r="A51" s="209" t="s">
        <v>162</v>
      </c>
      <c r="B51" s="199" t="s">
        <v>163</v>
      </c>
      <c r="C51" s="200">
        <v>0.06</v>
      </c>
      <c r="D51" s="200">
        <v>0.04</v>
      </c>
      <c r="E51" s="201">
        <v>0.9</v>
      </c>
      <c r="F51" s="333"/>
      <c r="G51" s="333"/>
      <c r="H51" s="333"/>
      <c r="I51" s="333"/>
      <c r="J51" s="333"/>
      <c r="K51" s="333"/>
    </row>
    <row r="52" spans="1:11" ht="24" x14ac:dyDescent="0.25">
      <c r="A52" s="210"/>
      <c r="B52" s="202" t="s">
        <v>168</v>
      </c>
      <c r="C52" s="203">
        <v>0.1</v>
      </c>
      <c r="D52" s="203">
        <v>0.09</v>
      </c>
      <c r="E52" s="204">
        <v>0.81</v>
      </c>
      <c r="F52" s="333"/>
      <c r="G52" s="333"/>
      <c r="H52" s="333"/>
      <c r="I52" s="333"/>
      <c r="J52" s="333"/>
      <c r="K52" s="333"/>
    </row>
    <row r="53" spans="1:11" ht="24.75" thickBot="1" x14ac:dyDescent="0.3">
      <c r="A53" s="211"/>
      <c r="B53" s="205" t="s">
        <v>169</v>
      </c>
      <c r="C53" s="206">
        <v>0.14000000000000001</v>
      </c>
      <c r="D53" s="206">
        <v>0.06</v>
      </c>
      <c r="E53" s="207">
        <v>0.8</v>
      </c>
      <c r="F53" s="333"/>
      <c r="G53" s="333"/>
      <c r="H53" s="333"/>
      <c r="I53" s="333"/>
      <c r="J53" s="333"/>
      <c r="K53" s="333"/>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tabColor rgb="FFFF0000"/>
  </sheetPr>
  <dimension ref="A1:M110"/>
  <sheetViews>
    <sheetView workbookViewId="0">
      <selection activeCell="G33" sqref="G33"/>
    </sheetView>
  </sheetViews>
  <sheetFormatPr baseColWidth="10" defaultRowHeight="15" x14ac:dyDescent="0.25"/>
  <cols>
    <col min="1" max="1" width="51.28515625" customWidth="1"/>
    <col min="2" max="2" width="39.5703125" customWidth="1"/>
    <col min="3" max="3" width="16.42578125" customWidth="1"/>
    <col min="4" max="4" width="15.85546875" customWidth="1"/>
    <col min="5" max="5" width="16.140625" customWidth="1"/>
    <col min="6" max="9" width="11.42578125" style="454"/>
    <col min="11" max="13" width="11.42578125" style="455"/>
  </cols>
  <sheetData>
    <row r="1" spans="1:5" ht="18" x14ac:dyDescent="0.25">
      <c r="A1" s="76" t="str">
        <f>"LES RECRUTEMENTS PRÉVUS ET PERSPECTIVES POUR " &amp;anneen2&amp; " PAR RÉGION"</f>
        <v>LES RECRUTEMENTS PRÉVUS ET PERSPECTIVES POUR 2017 PAR RÉGION</v>
      </c>
      <c r="B1" s="60"/>
      <c r="C1" s="63"/>
      <c r="D1" s="60"/>
      <c r="E1" s="60"/>
    </row>
    <row r="2" spans="1:5" x14ac:dyDescent="0.25">
      <c r="A2" s="77" t="s">
        <v>51</v>
      </c>
      <c r="B2" s="60"/>
      <c r="C2" s="60"/>
      <c r="D2" s="60"/>
      <c r="E2" s="60"/>
    </row>
    <row r="3" spans="1:5" x14ac:dyDescent="0.25">
      <c r="A3" s="60"/>
      <c r="B3" s="60"/>
      <c r="C3" s="60"/>
      <c r="D3" s="60"/>
      <c r="E3" s="60"/>
    </row>
    <row r="4" spans="1:5" x14ac:dyDescent="0.25">
      <c r="A4" s="89" t="str">
        <f>"Tableau X :  Perspectives d'évolution des effectifs salariés pour " &amp;anneen2&amp; " dans chaque région par département"</f>
        <v>Tableau X :  Perspectives d'évolution des effectifs salariés pour 2017 dans chaque région par département</v>
      </c>
      <c r="B4" s="90"/>
      <c r="C4" s="90"/>
      <c r="D4" s="90"/>
      <c r="E4" s="60"/>
    </row>
    <row r="5" spans="1:5" x14ac:dyDescent="0.25">
      <c r="A5" s="89"/>
      <c r="B5" s="90"/>
      <c r="C5" s="90"/>
      <c r="D5" s="90"/>
      <c r="E5" s="60"/>
    </row>
    <row r="6" spans="1:5" x14ac:dyDescent="0.25">
      <c r="A6" s="89"/>
      <c r="B6" s="90"/>
      <c r="C6" s="90"/>
      <c r="D6" s="90"/>
      <c r="E6" s="60"/>
    </row>
    <row r="9" spans="1:5" ht="24.75" thickBot="1" x14ac:dyDescent="0.3">
      <c r="A9" s="221"/>
      <c r="B9" s="278"/>
      <c r="C9" s="279" t="s">
        <v>44</v>
      </c>
      <c r="D9" s="279" t="s">
        <v>43</v>
      </c>
      <c r="E9" s="279" t="s">
        <v>42</v>
      </c>
    </row>
    <row r="10" spans="1:5" x14ac:dyDescent="0.25">
      <c r="A10" s="555" t="s">
        <v>156</v>
      </c>
      <c r="B10" s="284" t="s">
        <v>287</v>
      </c>
      <c r="C10" s="282">
        <v>0.16352201257861637</v>
      </c>
      <c r="D10" s="282">
        <v>9.4339622641509441E-2</v>
      </c>
      <c r="E10" s="282">
        <v>0.74213836477987427</v>
      </c>
    </row>
    <row r="11" spans="1:5" x14ac:dyDescent="0.25">
      <c r="A11" s="556"/>
      <c r="B11" s="284" t="s">
        <v>288</v>
      </c>
      <c r="C11" s="282">
        <v>0.16129032258064516</v>
      </c>
      <c r="D11" s="282">
        <v>0.10138248847926266</v>
      </c>
      <c r="E11" s="282">
        <v>0.73732718894009208</v>
      </c>
    </row>
    <row r="12" spans="1:5" x14ac:dyDescent="0.25">
      <c r="A12" s="556"/>
      <c r="B12" s="284" t="s">
        <v>252</v>
      </c>
      <c r="C12" s="282">
        <v>0.15079365079365079</v>
      </c>
      <c r="D12" s="282">
        <v>7.1428571428571438E-2</v>
      </c>
      <c r="E12" s="282">
        <v>0.77777777777777768</v>
      </c>
    </row>
    <row r="13" spans="1:5" x14ac:dyDescent="0.25">
      <c r="A13" s="556"/>
      <c r="B13" s="284" t="s">
        <v>182</v>
      </c>
      <c r="C13" s="282">
        <v>0.14285714285714288</v>
      </c>
      <c r="D13" s="282">
        <v>0.1326530612244898</v>
      </c>
      <c r="E13" s="282">
        <v>0.72448979591836737</v>
      </c>
    </row>
    <row r="14" spans="1:5" x14ac:dyDescent="0.25">
      <c r="A14" s="556"/>
      <c r="B14" s="284" t="s">
        <v>183</v>
      </c>
      <c r="C14" s="282">
        <v>0.25423728813559321</v>
      </c>
      <c r="D14" s="282">
        <v>7.9096045197740106E-2</v>
      </c>
      <c r="E14" s="282">
        <v>0.66666666666666674</v>
      </c>
    </row>
    <row r="15" spans="1:5" x14ac:dyDescent="0.25">
      <c r="A15" s="556"/>
      <c r="B15" s="284" t="s">
        <v>184</v>
      </c>
      <c r="C15" s="282">
        <v>0.20317460317460317</v>
      </c>
      <c r="D15" s="282">
        <v>9.5238095238095233E-2</v>
      </c>
      <c r="E15" s="282">
        <v>0.70158730158730165</v>
      </c>
    </row>
    <row r="16" spans="1:5" x14ac:dyDescent="0.25">
      <c r="A16" s="558"/>
      <c r="B16" s="281" t="s">
        <v>185</v>
      </c>
      <c r="C16" s="282">
        <v>0.22340425531914893</v>
      </c>
      <c r="D16" s="282">
        <v>7.4468085106382975E-2</v>
      </c>
      <c r="E16" s="282">
        <v>0.7021276595744681</v>
      </c>
    </row>
    <row r="17" spans="1:5" ht="15.75" thickBot="1" x14ac:dyDescent="0.3">
      <c r="A17" s="559"/>
      <c r="B17" s="281" t="s">
        <v>186</v>
      </c>
      <c r="C17" s="282">
        <v>0.22549019607843138</v>
      </c>
      <c r="D17" s="282">
        <v>9.8039215686274522E-2</v>
      </c>
      <c r="E17" s="282">
        <v>0.67647058823529405</v>
      </c>
    </row>
    <row r="18" spans="1:5" x14ac:dyDescent="0.25">
      <c r="A18" s="280"/>
      <c r="B18" s="396"/>
      <c r="C18" s="225"/>
      <c r="D18" s="225"/>
      <c r="E18" s="225"/>
    </row>
    <row r="19" spans="1:5" x14ac:dyDescent="0.25">
      <c r="A19" s="232"/>
      <c r="B19" s="396"/>
      <c r="C19" s="225"/>
      <c r="D19" s="225"/>
      <c r="E19" s="225"/>
    </row>
    <row r="21" spans="1:5" ht="24.75" thickBot="1" x14ac:dyDescent="0.3">
      <c r="A21" s="221"/>
      <c r="B21" s="227"/>
      <c r="C21" s="279" t="s">
        <v>44</v>
      </c>
      <c r="D21" s="279" t="s">
        <v>43</v>
      </c>
      <c r="E21" s="279" t="s">
        <v>42</v>
      </c>
    </row>
    <row r="22" spans="1:5" x14ac:dyDescent="0.25">
      <c r="A22" s="555" t="s">
        <v>157</v>
      </c>
      <c r="B22" s="284" t="s">
        <v>253</v>
      </c>
      <c r="C22" s="282">
        <v>0.14285714285714288</v>
      </c>
      <c r="D22" s="282">
        <v>5.8441558441558447E-2</v>
      </c>
      <c r="E22" s="282">
        <v>0.79870129870129869</v>
      </c>
    </row>
    <row r="23" spans="1:5" x14ac:dyDescent="0.25">
      <c r="A23" s="556"/>
      <c r="B23" s="284" t="s">
        <v>254</v>
      </c>
      <c r="C23" s="282">
        <v>0.10256410256410257</v>
      </c>
      <c r="D23" s="282">
        <v>0.1111111111111111</v>
      </c>
      <c r="E23" s="282">
        <v>0.78632478632478642</v>
      </c>
    </row>
    <row r="24" spans="1:5" x14ac:dyDescent="0.25">
      <c r="A24" s="556"/>
      <c r="B24" s="284" t="s">
        <v>188</v>
      </c>
      <c r="C24" s="282">
        <v>0.13636363636363635</v>
      </c>
      <c r="D24" s="282">
        <v>7.575757575757576E-2</v>
      </c>
      <c r="E24" s="282">
        <v>0.78787878787878785</v>
      </c>
    </row>
    <row r="25" spans="1:5" x14ac:dyDescent="0.25">
      <c r="A25" s="556"/>
      <c r="B25" s="284" t="s">
        <v>190</v>
      </c>
      <c r="C25" s="282">
        <v>0.17857142857142858</v>
      </c>
      <c r="D25" s="282">
        <v>8.3333333333333343E-2</v>
      </c>
      <c r="E25" s="282">
        <v>0.73809523809523814</v>
      </c>
    </row>
    <row r="26" spans="1:5" ht="15.75" thickBot="1" x14ac:dyDescent="0.3">
      <c r="A26" s="557"/>
      <c r="B26" s="284" t="s">
        <v>255</v>
      </c>
      <c r="C26" s="282">
        <v>0.1807909604519774</v>
      </c>
      <c r="D26" s="282">
        <v>0.10734463276836158</v>
      </c>
      <c r="E26" s="282">
        <v>0.71186440677966101</v>
      </c>
    </row>
    <row r="27" spans="1:5" x14ac:dyDescent="0.25">
      <c r="A27" s="280"/>
      <c r="B27" s="222"/>
      <c r="C27" s="225"/>
      <c r="D27" s="225"/>
      <c r="E27" s="225"/>
    </row>
    <row r="28" spans="1:5" x14ac:dyDescent="0.25">
      <c r="A28" s="280"/>
      <c r="B28" s="231"/>
      <c r="C28" s="225"/>
      <c r="D28" s="225"/>
      <c r="E28" s="225"/>
    </row>
    <row r="29" spans="1:5" ht="24.75" thickBot="1" x14ac:dyDescent="0.3">
      <c r="A29" s="221"/>
      <c r="B29" s="285"/>
      <c r="C29" s="475" t="s">
        <v>44</v>
      </c>
      <c r="D29" s="475" t="s">
        <v>43</v>
      </c>
      <c r="E29" s="475" t="s">
        <v>42</v>
      </c>
    </row>
    <row r="30" spans="1:5" x14ac:dyDescent="0.25">
      <c r="A30" s="555" t="s">
        <v>158</v>
      </c>
      <c r="B30" s="287" t="s">
        <v>191</v>
      </c>
      <c r="C30" s="282">
        <v>0.2</v>
      </c>
      <c r="D30" s="282">
        <v>3.5294117647058823E-2</v>
      </c>
      <c r="E30" s="282">
        <v>0.76470588235294112</v>
      </c>
    </row>
    <row r="31" spans="1:5" x14ac:dyDescent="0.25">
      <c r="A31" s="556"/>
      <c r="B31" s="287" t="s">
        <v>192</v>
      </c>
      <c r="C31" s="282">
        <v>0.24031007751937986</v>
      </c>
      <c r="D31" s="282">
        <v>6.2015503875968998E-2</v>
      </c>
      <c r="E31" s="282">
        <v>0.69767441860465107</v>
      </c>
    </row>
    <row r="32" spans="1:5" x14ac:dyDescent="0.25">
      <c r="A32" s="556"/>
      <c r="B32" s="287" t="s">
        <v>193</v>
      </c>
      <c r="C32" s="282">
        <v>0.20118343195266275</v>
      </c>
      <c r="D32" s="282">
        <v>5.9171597633136092E-2</v>
      </c>
      <c r="E32" s="282">
        <v>0.73964497041420119</v>
      </c>
    </row>
    <row r="33" spans="1:5" ht="15.75" thickBot="1" x14ac:dyDescent="0.3">
      <c r="A33" s="557"/>
      <c r="B33" s="287" t="s">
        <v>194</v>
      </c>
      <c r="C33" s="282">
        <v>0.17431192660550457</v>
      </c>
      <c r="D33" s="282">
        <v>9.1743119266055051E-2</v>
      </c>
      <c r="E33" s="282">
        <v>0.73394495412844041</v>
      </c>
    </row>
    <row r="34" spans="1:5" x14ac:dyDescent="0.25">
      <c r="A34" s="232"/>
      <c r="B34" s="286"/>
      <c r="C34" s="225"/>
      <c r="D34" s="225"/>
      <c r="E34" s="225"/>
    </row>
    <row r="35" spans="1:5" x14ac:dyDescent="0.25">
      <c r="A35" s="223"/>
      <c r="B35" s="224"/>
      <c r="C35" s="226"/>
      <c r="D35" s="226"/>
      <c r="E35" s="1"/>
    </row>
    <row r="36" spans="1:5" ht="24.75" thickBot="1" x14ac:dyDescent="0.3">
      <c r="A36" s="221"/>
      <c r="B36" s="285"/>
      <c r="C36" s="279" t="s">
        <v>44</v>
      </c>
      <c r="D36" s="279" t="s">
        <v>43</v>
      </c>
      <c r="E36" s="279" t="s">
        <v>42</v>
      </c>
    </row>
    <row r="37" spans="1:5" x14ac:dyDescent="0.25">
      <c r="A37" s="555" t="s">
        <v>159</v>
      </c>
      <c r="B37" s="287" t="s">
        <v>260</v>
      </c>
      <c r="C37" s="282">
        <v>0.25287356321839083</v>
      </c>
      <c r="D37" s="282">
        <v>3.4482758620689655E-2</v>
      </c>
      <c r="E37" s="282">
        <v>0.71264367816091945</v>
      </c>
    </row>
    <row r="38" spans="1:5" x14ac:dyDescent="0.25">
      <c r="A38" s="556"/>
      <c r="B38" s="287" t="s">
        <v>261</v>
      </c>
      <c r="C38" s="282">
        <v>0.21764705882352942</v>
      </c>
      <c r="D38" s="282">
        <v>7.6470588235294124E-2</v>
      </c>
      <c r="E38" s="282">
        <v>0.70588235294117652</v>
      </c>
    </row>
    <row r="39" spans="1:5" x14ac:dyDescent="0.25">
      <c r="A39" s="556"/>
      <c r="B39" s="287" t="s">
        <v>196</v>
      </c>
      <c r="C39" s="282">
        <v>0.14754098360655737</v>
      </c>
      <c r="D39" s="282">
        <v>8.1967213114754092E-2</v>
      </c>
      <c r="E39" s="282">
        <v>0.77049180327868849</v>
      </c>
    </row>
    <row r="40" spans="1:5" ht="15.75" thickBot="1" x14ac:dyDescent="0.3">
      <c r="A40" s="557"/>
      <c r="B40" s="287" t="s">
        <v>197</v>
      </c>
      <c r="C40" s="282">
        <v>0.20792079207920794</v>
      </c>
      <c r="D40" s="282">
        <v>0.10891089108910892</v>
      </c>
      <c r="E40" s="282">
        <v>0.68316831683168322</v>
      </c>
    </row>
    <row r="41" spans="1:5" x14ac:dyDescent="0.25">
      <c r="A41" s="232"/>
      <c r="B41" s="286"/>
      <c r="C41" s="225"/>
      <c r="D41" s="225"/>
      <c r="E41" s="225"/>
    </row>
    <row r="42" spans="1:5" x14ac:dyDescent="0.25">
      <c r="A42" s="280"/>
      <c r="B42" s="222"/>
      <c r="C42" s="225"/>
      <c r="D42" s="225"/>
      <c r="E42" s="225"/>
    </row>
    <row r="43" spans="1:5" ht="24.75" thickBot="1" x14ac:dyDescent="0.3">
      <c r="A43" s="221"/>
      <c r="B43" s="278"/>
      <c r="C43" s="279" t="s">
        <v>44</v>
      </c>
      <c r="D43" s="279" t="s">
        <v>43</v>
      </c>
      <c r="E43" s="279" t="s">
        <v>42</v>
      </c>
    </row>
    <row r="44" spans="1:5" x14ac:dyDescent="0.25">
      <c r="A44" s="555" t="s">
        <v>280</v>
      </c>
      <c r="B44" s="284" t="s">
        <v>171</v>
      </c>
      <c r="C44" s="282">
        <v>0.18220338983050849</v>
      </c>
      <c r="D44" s="282">
        <v>0.1059322033898305</v>
      </c>
      <c r="E44" s="282">
        <v>0.71186440677966101</v>
      </c>
    </row>
    <row r="45" spans="1:5" x14ac:dyDescent="0.25">
      <c r="A45" s="556"/>
      <c r="B45" s="284" t="s">
        <v>172</v>
      </c>
      <c r="C45" s="282">
        <v>0.14473684210526316</v>
      </c>
      <c r="D45" s="282">
        <v>5.9210526315789477E-2</v>
      </c>
      <c r="E45" s="282">
        <v>0.79605263157894735</v>
      </c>
    </row>
    <row r="46" spans="1:5" x14ac:dyDescent="0.25">
      <c r="A46" s="556"/>
      <c r="B46" s="284" t="s">
        <v>174</v>
      </c>
      <c r="C46" s="282">
        <v>0.18604651162790697</v>
      </c>
      <c r="D46" s="282">
        <v>0.13953488372093023</v>
      </c>
      <c r="E46" s="282">
        <v>0.67441860465116277</v>
      </c>
    </row>
    <row r="47" spans="1:5" x14ac:dyDescent="0.25">
      <c r="A47" s="556"/>
      <c r="B47" s="284" t="s">
        <v>248</v>
      </c>
      <c r="C47" s="282">
        <v>0.16528925619834708</v>
      </c>
      <c r="D47" s="282">
        <v>0.10743801652892562</v>
      </c>
      <c r="E47" s="282">
        <v>0.72727272727272729</v>
      </c>
    </row>
    <row r="48" spans="1:5" x14ac:dyDescent="0.25">
      <c r="A48" s="556"/>
      <c r="B48" s="284" t="s">
        <v>176</v>
      </c>
      <c r="C48" s="282">
        <v>0.17419354838709677</v>
      </c>
      <c r="D48" s="282">
        <v>0.1032258064516129</v>
      </c>
      <c r="E48" s="282">
        <v>0.72258064516129039</v>
      </c>
    </row>
    <row r="49" spans="1:5" x14ac:dyDescent="0.25">
      <c r="A49" s="556"/>
      <c r="B49" s="284" t="s">
        <v>249</v>
      </c>
      <c r="C49" s="282">
        <v>0.15492957746478875</v>
      </c>
      <c r="D49" s="282">
        <v>0.11267605633802816</v>
      </c>
      <c r="E49" s="282">
        <v>0.73239436619718301</v>
      </c>
    </row>
    <row r="50" spans="1:5" x14ac:dyDescent="0.25">
      <c r="A50" s="556"/>
      <c r="B50" s="284" t="s">
        <v>250</v>
      </c>
      <c r="C50" s="282">
        <v>0.14736842105263157</v>
      </c>
      <c r="D50" s="282">
        <v>0.1368421052631579</v>
      </c>
      <c r="E50" s="282">
        <v>0.71578947368421053</v>
      </c>
    </row>
    <row r="51" spans="1:5" ht="15.75" thickBot="1" x14ac:dyDescent="0.3">
      <c r="A51" s="557"/>
      <c r="B51" s="284" t="s">
        <v>177</v>
      </c>
      <c r="C51" s="282">
        <v>0.17073170731707318</v>
      </c>
      <c r="D51" s="282">
        <v>0.10975609756097562</v>
      </c>
      <c r="E51" s="282">
        <v>0.71951219512195119</v>
      </c>
    </row>
    <row r="52" spans="1:5" x14ac:dyDescent="0.25">
      <c r="A52" s="232"/>
      <c r="B52" s="396"/>
      <c r="C52" s="225"/>
      <c r="D52" s="225"/>
      <c r="E52" s="225"/>
    </row>
    <row r="53" spans="1:5" x14ac:dyDescent="0.25">
      <c r="A53" s="280"/>
      <c r="B53" s="222"/>
      <c r="C53" s="225"/>
      <c r="D53" s="225"/>
      <c r="E53" s="225"/>
    </row>
    <row r="54" spans="1:5" ht="24.75" thickBot="1" x14ac:dyDescent="0.3">
      <c r="A54" s="221"/>
      <c r="B54" s="227"/>
      <c r="C54" s="279" t="s">
        <v>44</v>
      </c>
      <c r="D54" s="279" t="s">
        <v>43</v>
      </c>
      <c r="E54" s="279" t="s">
        <v>42</v>
      </c>
    </row>
    <row r="55" spans="1:5" x14ac:dyDescent="0.25">
      <c r="A55" s="555" t="s">
        <v>277</v>
      </c>
      <c r="B55" s="284" t="s">
        <v>206</v>
      </c>
      <c r="C55" s="282">
        <v>0.1326530612244898</v>
      </c>
      <c r="D55" s="282">
        <v>7.1428571428571438E-2</v>
      </c>
      <c r="E55" s="282">
        <v>0.79591836734693866</v>
      </c>
    </row>
    <row r="56" spans="1:5" x14ac:dyDescent="0.25">
      <c r="A56" s="556"/>
      <c r="B56" s="284" t="s">
        <v>203</v>
      </c>
      <c r="C56" s="282">
        <v>0.21256038647342992</v>
      </c>
      <c r="D56" s="282">
        <v>8.212560386473429E-2</v>
      </c>
      <c r="E56" s="282">
        <v>0.70531400966183566</v>
      </c>
    </row>
    <row r="57" spans="1:5" x14ac:dyDescent="0.25">
      <c r="A57" s="556"/>
      <c r="B57" s="284" t="s">
        <v>207</v>
      </c>
      <c r="C57" s="282">
        <v>0.13953488372093023</v>
      </c>
      <c r="D57" s="282">
        <v>0.10852713178294573</v>
      </c>
      <c r="E57" s="282">
        <v>0.75193798449612403</v>
      </c>
    </row>
    <row r="58" spans="1:5" x14ac:dyDescent="0.25">
      <c r="A58" s="556"/>
      <c r="B58" s="284" t="s">
        <v>204</v>
      </c>
      <c r="C58" s="282">
        <v>0.12727272727272726</v>
      </c>
      <c r="D58" s="282">
        <v>0.12121212121212122</v>
      </c>
      <c r="E58" s="282">
        <v>0.75151515151515158</v>
      </c>
    </row>
    <row r="59" spans="1:5" ht="15.75" thickBot="1" x14ac:dyDescent="0.3">
      <c r="A59" s="557"/>
      <c r="B59" s="284" t="s">
        <v>208</v>
      </c>
      <c r="C59" s="282">
        <v>0.16822429906542055</v>
      </c>
      <c r="D59" s="282">
        <v>0.13084112149532712</v>
      </c>
      <c r="E59" s="282">
        <v>0.7009345794392523</v>
      </c>
    </row>
    <row r="60" spans="1:5" x14ac:dyDescent="0.25">
      <c r="A60" s="232"/>
      <c r="B60" s="396"/>
      <c r="C60" s="225"/>
      <c r="D60" s="225"/>
      <c r="E60" s="225"/>
    </row>
    <row r="61" spans="1:5" x14ac:dyDescent="0.25">
      <c r="A61" s="229"/>
      <c r="B61" s="224"/>
      <c r="C61" s="230"/>
      <c r="D61" s="230"/>
      <c r="E61" s="1"/>
    </row>
    <row r="62" spans="1:5" ht="24.75" thickBot="1" x14ac:dyDescent="0.3">
      <c r="A62" s="221"/>
      <c r="B62" s="227"/>
      <c r="C62" s="279" t="s">
        <v>44</v>
      </c>
      <c r="D62" s="279" t="s">
        <v>43</v>
      </c>
      <c r="E62" s="279" t="s">
        <v>42</v>
      </c>
    </row>
    <row r="63" spans="1:5" x14ac:dyDescent="0.25">
      <c r="A63" s="555" t="s">
        <v>222</v>
      </c>
      <c r="B63" s="287" t="s">
        <v>223</v>
      </c>
      <c r="C63" s="282">
        <v>0.20664206642066421</v>
      </c>
      <c r="D63" s="282">
        <v>7.9335793357933573E-2</v>
      </c>
      <c r="E63" s="282">
        <v>0.71402214022140231</v>
      </c>
    </row>
    <row r="64" spans="1:5" x14ac:dyDescent="0.25">
      <c r="A64" s="556"/>
      <c r="B64" s="287" t="s">
        <v>224</v>
      </c>
      <c r="C64" s="282">
        <v>0.20089285714285715</v>
      </c>
      <c r="D64" s="282">
        <v>8.0357142857142863E-2</v>
      </c>
      <c r="E64" s="282">
        <v>0.71875</v>
      </c>
    </row>
    <row r="65" spans="1:5" x14ac:dyDescent="0.25">
      <c r="A65" s="556"/>
      <c r="B65" s="287" t="s">
        <v>225</v>
      </c>
      <c r="C65" s="282">
        <v>0.16666666666666669</v>
      </c>
      <c r="D65" s="282">
        <v>7.407407407407407E-2</v>
      </c>
      <c r="E65" s="282">
        <v>0.75925925925925919</v>
      </c>
    </row>
    <row r="66" spans="1:5" x14ac:dyDescent="0.25">
      <c r="A66" s="556"/>
      <c r="B66" s="287" t="s">
        <v>226</v>
      </c>
      <c r="C66" s="282">
        <v>0.21472392638036808</v>
      </c>
      <c r="D66" s="282">
        <v>6.7484662576687116E-2</v>
      </c>
      <c r="E66" s="282">
        <v>0.71779141104294486</v>
      </c>
    </row>
    <row r="67" spans="1:5" x14ac:dyDescent="0.25">
      <c r="A67" s="556"/>
      <c r="B67" s="287" t="s">
        <v>227</v>
      </c>
      <c r="C67" s="282">
        <v>0.27659574468085107</v>
      </c>
      <c r="D67" s="282">
        <v>6.0283687943262408E-2</v>
      </c>
      <c r="E67" s="282">
        <v>0.66312056737588643</v>
      </c>
    </row>
    <row r="68" spans="1:5" x14ac:dyDescent="0.25">
      <c r="A68" s="556"/>
      <c r="B68" s="287" t="s">
        <v>228</v>
      </c>
      <c r="C68" s="282">
        <v>0.1464968152866242</v>
      </c>
      <c r="D68" s="282">
        <v>0.17197452229299362</v>
      </c>
      <c r="E68" s="282">
        <v>0.68152866242038213</v>
      </c>
    </row>
    <row r="69" spans="1:5" x14ac:dyDescent="0.25">
      <c r="A69" s="556"/>
      <c r="B69" s="287" t="s">
        <v>229</v>
      </c>
      <c r="C69" s="282">
        <v>0.18831168831168832</v>
      </c>
      <c r="D69" s="282">
        <v>7.792207792207792E-2</v>
      </c>
      <c r="E69" s="486">
        <v>0.73376623376623373</v>
      </c>
    </row>
    <row r="70" spans="1:5" ht="15.75" thickBot="1" x14ac:dyDescent="0.3">
      <c r="A70" s="557"/>
      <c r="B70" s="287" t="s">
        <v>230</v>
      </c>
      <c r="C70" s="282">
        <v>0.17751479289940827</v>
      </c>
      <c r="D70" s="487">
        <v>7.1005917159763315E-2</v>
      </c>
      <c r="E70" s="282">
        <v>0.75147928994082847</v>
      </c>
    </row>
    <row r="71" spans="1:5" x14ac:dyDescent="0.25">
      <c r="A71" s="229"/>
      <c r="B71" s="224"/>
      <c r="C71" s="230"/>
      <c r="D71" s="230"/>
      <c r="E71" s="1"/>
    </row>
    <row r="72" spans="1:5" x14ac:dyDescent="0.25">
      <c r="A72" s="229"/>
      <c r="B72" s="224"/>
      <c r="C72" s="230"/>
      <c r="D72" s="230"/>
      <c r="E72" s="1"/>
    </row>
    <row r="73" spans="1:5" ht="24.75" thickBot="1" x14ac:dyDescent="0.3">
      <c r="A73" s="221"/>
      <c r="B73" s="227"/>
      <c r="C73" s="279" t="s">
        <v>44</v>
      </c>
      <c r="D73" s="279" t="s">
        <v>43</v>
      </c>
      <c r="E73" s="279" t="s">
        <v>42</v>
      </c>
    </row>
    <row r="74" spans="1:5" x14ac:dyDescent="0.25">
      <c r="A74" s="555" t="s">
        <v>160</v>
      </c>
      <c r="B74" s="284" t="s">
        <v>258</v>
      </c>
      <c r="C74" s="282">
        <v>0.17777777777777778</v>
      </c>
      <c r="D74" s="282">
        <v>5.9259259259259255E-2</v>
      </c>
      <c r="E74" s="282">
        <v>0.76296296296296295</v>
      </c>
    </row>
    <row r="75" spans="1:5" x14ac:dyDescent="0.25">
      <c r="A75" s="556"/>
      <c r="B75" s="284" t="s">
        <v>209</v>
      </c>
      <c r="C75" s="282">
        <v>0.23931623931623933</v>
      </c>
      <c r="D75" s="282">
        <v>0.10256410256410257</v>
      </c>
      <c r="E75" s="282">
        <v>0.658119658119658</v>
      </c>
    </row>
    <row r="76" spans="1:5" x14ac:dyDescent="0.25">
      <c r="A76" s="556"/>
      <c r="B76" s="284" t="s">
        <v>210</v>
      </c>
      <c r="C76" s="282">
        <v>0.13402061855670103</v>
      </c>
      <c r="D76" s="282">
        <v>4.1237113402061848E-2</v>
      </c>
      <c r="E76" s="282">
        <v>0.82474226804123718</v>
      </c>
    </row>
    <row r="77" spans="1:5" ht="15.75" thickBot="1" x14ac:dyDescent="0.3">
      <c r="A77" s="557"/>
      <c r="B77" s="284" t="s">
        <v>212</v>
      </c>
      <c r="C77" s="282">
        <v>0.1388888888888889</v>
      </c>
      <c r="D77" s="282">
        <v>8.7301587301587297E-2</v>
      </c>
      <c r="E77" s="282">
        <v>0.77380952380952384</v>
      </c>
    </row>
    <row r="78" spans="1:5" x14ac:dyDescent="0.25">
      <c r="A78" s="232"/>
      <c r="B78" s="396"/>
      <c r="C78" s="225"/>
      <c r="D78" s="225"/>
      <c r="E78" s="225"/>
    </row>
    <row r="79" spans="1:5" x14ac:dyDescent="0.25">
      <c r="A79" s="280"/>
      <c r="B79" s="222"/>
      <c r="C79" s="225"/>
      <c r="D79" s="225"/>
      <c r="E79" s="225"/>
    </row>
    <row r="80" spans="1:5" ht="24.75" thickBot="1" x14ac:dyDescent="0.3">
      <c r="A80" s="221"/>
      <c r="B80" s="283"/>
      <c r="C80" s="279" t="s">
        <v>44</v>
      </c>
      <c r="D80" s="279" t="s">
        <v>43</v>
      </c>
      <c r="E80" s="279" t="s">
        <v>42</v>
      </c>
    </row>
    <row r="81" spans="1:5" x14ac:dyDescent="0.25">
      <c r="A81" s="555" t="s">
        <v>281</v>
      </c>
      <c r="B81" s="284" t="s">
        <v>289</v>
      </c>
      <c r="C81" s="282">
        <v>0.12903225806451613</v>
      </c>
      <c r="D81" s="282">
        <v>7.5268817204301078E-2</v>
      </c>
      <c r="E81" s="282">
        <v>0.79569892473118276</v>
      </c>
    </row>
    <row r="82" spans="1:5" x14ac:dyDescent="0.25">
      <c r="A82" s="556"/>
      <c r="B82" s="284" t="s">
        <v>178</v>
      </c>
      <c r="C82" s="282">
        <v>0.24311926605504589</v>
      </c>
      <c r="D82" s="282">
        <v>5.9633027522935783E-2</v>
      </c>
      <c r="E82" s="282">
        <v>0.69724770642201828</v>
      </c>
    </row>
    <row r="83" spans="1:5" x14ac:dyDescent="0.25">
      <c r="A83" s="556"/>
      <c r="B83" s="284" t="s">
        <v>290</v>
      </c>
      <c r="C83" s="282">
        <v>0.2162162162162162</v>
      </c>
      <c r="D83" s="282">
        <v>5.405405405405405E-2</v>
      </c>
      <c r="E83" s="282">
        <v>0.72972972972972971</v>
      </c>
    </row>
    <row r="84" spans="1:5" x14ac:dyDescent="0.25">
      <c r="A84" s="556"/>
      <c r="B84" s="284" t="s">
        <v>251</v>
      </c>
      <c r="C84" s="282">
        <v>0.20535714285714285</v>
      </c>
      <c r="D84" s="282">
        <v>0.1517857142857143</v>
      </c>
      <c r="E84" s="282">
        <v>0.6428571428571429</v>
      </c>
    </row>
    <row r="85" spans="1:5" x14ac:dyDescent="0.25">
      <c r="A85" s="556"/>
      <c r="B85" s="284" t="s">
        <v>291</v>
      </c>
      <c r="C85" s="282">
        <v>0.15966386554621848</v>
      </c>
      <c r="D85" s="282">
        <v>6.7226890756302518E-2</v>
      </c>
      <c r="E85" s="282">
        <v>0.77310924369747891</v>
      </c>
    </row>
    <row r="86" spans="1:5" x14ac:dyDescent="0.25">
      <c r="A86" s="556"/>
      <c r="B86" s="284" t="s">
        <v>292</v>
      </c>
      <c r="C86" s="282">
        <v>0.11009174311926605</v>
      </c>
      <c r="D86" s="282">
        <v>4.5871559633027525E-2</v>
      </c>
      <c r="E86" s="282">
        <v>0.84403669724770636</v>
      </c>
    </row>
    <row r="87" spans="1:5" x14ac:dyDescent="0.25">
      <c r="A87" s="556"/>
      <c r="B87" s="284" t="s">
        <v>293</v>
      </c>
      <c r="C87" s="282">
        <v>0.15950920245398773</v>
      </c>
      <c r="D87" s="282">
        <v>9.815950920245399E-2</v>
      </c>
      <c r="E87" s="282">
        <v>0.74233128834355822</v>
      </c>
    </row>
    <row r="88" spans="1:5" ht="15.75" thickBot="1" x14ac:dyDescent="0.3">
      <c r="A88" s="557"/>
      <c r="B88" s="284" t="s">
        <v>294</v>
      </c>
      <c r="C88" s="282">
        <v>0.19178082191780821</v>
      </c>
      <c r="D88" s="282">
        <v>0.1095890410958904</v>
      </c>
      <c r="E88" s="282">
        <v>0.69863013698630139</v>
      </c>
    </row>
    <row r="89" spans="1:5" x14ac:dyDescent="0.25">
      <c r="A89" s="232"/>
      <c r="B89" s="396"/>
      <c r="C89" s="225"/>
      <c r="D89" s="225"/>
      <c r="E89" s="225"/>
    </row>
    <row r="90" spans="1:5" x14ac:dyDescent="0.25">
      <c r="A90" s="229"/>
      <c r="B90" s="396"/>
      <c r="C90" s="230"/>
      <c r="D90" s="230"/>
      <c r="E90" s="1"/>
    </row>
    <row r="91" spans="1:5" ht="24.75" thickBot="1" x14ac:dyDescent="0.3">
      <c r="A91" s="221"/>
      <c r="B91" s="224"/>
      <c r="C91" s="279" t="s">
        <v>44</v>
      </c>
      <c r="D91" s="279" t="s">
        <v>43</v>
      </c>
      <c r="E91" s="279" t="s">
        <v>42</v>
      </c>
    </row>
    <row r="92" spans="1:5" ht="24" x14ac:dyDescent="0.25">
      <c r="A92" s="555" t="s">
        <v>279</v>
      </c>
      <c r="B92" s="284" t="s">
        <v>256</v>
      </c>
      <c r="C92" s="282">
        <v>0.13768115942028986</v>
      </c>
      <c r="D92" s="282">
        <v>7.9710144927536225E-2</v>
      </c>
      <c r="E92" s="282">
        <v>0.78260869565217395</v>
      </c>
    </row>
    <row r="93" spans="1:5" x14ac:dyDescent="0.25">
      <c r="A93" s="556"/>
      <c r="B93" s="284" t="s">
        <v>257</v>
      </c>
      <c r="C93" s="282">
        <v>0.185</v>
      </c>
      <c r="D93" s="282">
        <v>0.05</v>
      </c>
      <c r="E93" s="282">
        <v>0.76500000000000001</v>
      </c>
    </row>
    <row r="94" spans="1:5" ht="36" x14ac:dyDescent="0.25">
      <c r="A94" s="556"/>
      <c r="B94" s="284" t="s">
        <v>200</v>
      </c>
      <c r="C94" s="282">
        <v>0.13333333333333333</v>
      </c>
      <c r="D94" s="282">
        <v>7.0588235294117646E-2</v>
      </c>
      <c r="E94" s="282">
        <v>0.79607843137254908</v>
      </c>
    </row>
    <row r="95" spans="1:5" ht="15.75" thickBot="1" x14ac:dyDescent="0.3">
      <c r="A95" s="557"/>
      <c r="B95" s="284" t="s">
        <v>201</v>
      </c>
      <c r="C95" s="282">
        <v>0.23766816143497757</v>
      </c>
      <c r="D95" s="282">
        <v>8.9686098654708515E-2</v>
      </c>
      <c r="E95" s="282">
        <v>0.67264573991031384</v>
      </c>
    </row>
    <row r="96" spans="1:5" x14ac:dyDescent="0.25">
      <c r="A96" s="232"/>
      <c r="C96" s="225"/>
      <c r="D96" s="225"/>
      <c r="E96" s="225"/>
    </row>
    <row r="97" spans="1:5" x14ac:dyDescent="0.25">
      <c r="A97" s="229"/>
      <c r="B97" s="396"/>
      <c r="C97" s="230"/>
      <c r="D97" s="230"/>
      <c r="E97" s="1"/>
    </row>
    <row r="98" spans="1:5" ht="24.75" thickBot="1" x14ac:dyDescent="0.3">
      <c r="A98" s="221"/>
      <c r="B98" s="224"/>
      <c r="C98" s="279" t="s">
        <v>44</v>
      </c>
      <c r="D98" s="279" t="s">
        <v>43</v>
      </c>
      <c r="E98" s="279" t="s">
        <v>42</v>
      </c>
    </row>
    <row r="99" spans="1:5" x14ac:dyDescent="0.25">
      <c r="A99" s="555" t="s">
        <v>161</v>
      </c>
      <c r="B99" s="284" t="s">
        <v>259</v>
      </c>
      <c r="C99" s="282">
        <v>0.21264367816091956</v>
      </c>
      <c r="D99" s="282">
        <v>8.6206896551724144E-2</v>
      </c>
      <c r="E99" s="282">
        <v>0.70114942528735624</v>
      </c>
    </row>
    <row r="100" spans="1:5" x14ac:dyDescent="0.25">
      <c r="A100" s="556"/>
      <c r="B100" s="284" t="s">
        <v>213</v>
      </c>
      <c r="C100" s="282">
        <v>0.2570093457943925</v>
      </c>
      <c r="D100" s="282">
        <v>7.476635514018691E-2</v>
      </c>
      <c r="E100" s="282">
        <v>0.66822429906542058</v>
      </c>
    </row>
    <row r="101" spans="1:5" x14ac:dyDescent="0.25">
      <c r="A101" s="556"/>
      <c r="B101" s="284" t="s">
        <v>214</v>
      </c>
      <c r="C101" s="282">
        <v>0.13194444444444445</v>
      </c>
      <c r="D101" s="282">
        <v>5.5555555555555552E-2</v>
      </c>
      <c r="E101" s="282">
        <v>0.8125</v>
      </c>
    </row>
    <row r="102" spans="1:5" ht="15.75" thickBot="1" x14ac:dyDescent="0.3">
      <c r="A102" s="557"/>
      <c r="B102" s="284" t="s">
        <v>215</v>
      </c>
      <c r="C102" s="282">
        <v>0.17431192660550457</v>
      </c>
      <c r="D102" s="282">
        <v>3.669724770642202E-2</v>
      </c>
      <c r="E102" s="282">
        <v>0.78899082568807344</v>
      </c>
    </row>
    <row r="103" spans="1:5" x14ac:dyDescent="0.25">
      <c r="A103" s="280"/>
      <c r="C103" s="225"/>
      <c r="D103" s="225"/>
      <c r="E103" s="225"/>
    </row>
    <row r="104" spans="1:5" x14ac:dyDescent="0.25">
      <c r="A104" s="229"/>
      <c r="B104" s="222"/>
      <c r="C104" s="230"/>
      <c r="D104" s="230"/>
      <c r="E104" s="1"/>
    </row>
    <row r="105" spans="1:5" ht="24.75" thickBot="1" x14ac:dyDescent="0.3">
      <c r="A105" s="221"/>
      <c r="B105" s="224"/>
      <c r="C105" s="279" t="s">
        <v>44</v>
      </c>
      <c r="D105" s="279" t="s">
        <v>43</v>
      </c>
      <c r="E105" s="279" t="s">
        <v>42</v>
      </c>
    </row>
    <row r="106" spans="1:5" ht="26.25" x14ac:dyDescent="0.25">
      <c r="A106" s="555" t="s">
        <v>216</v>
      </c>
      <c r="B106" s="488" t="s">
        <v>217</v>
      </c>
      <c r="C106" s="282">
        <v>0.16</v>
      </c>
      <c r="D106" s="282">
        <v>5.333333333333333E-2</v>
      </c>
      <c r="E106" s="282">
        <v>0.78666666666666674</v>
      </c>
    </row>
    <row r="107" spans="1:5" x14ac:dyDescent="0.25">
      <c r="A107" s="556"/>
      <c r="B107" s="287" t="s">
        <v>218</v>
      </c>
      <c r="C107" s="282">
        <v>0.15642458100558659</v>
      </c>
      <c r="D107" s="282">
        <v>0.1005586592178771</v>
      </c>
      <c r="E107" s="282">
        <v>0.74301675977653625</v>
      </c>
    </row>
    <row r="108" spans="1:5" x14ac:dyDescent="0.25">
      <c r="A108" s="556"/>
      <c r="B108" s="287" t="s">
        <v>219</v>
      </c>
      <c r="C108" s="282">
        <v>0.18250950570342206</v>
      </c>
      <c r="D108" s="282">
        <v>8.3650190114068435E-2</v>
      </c>
      <c r="E108" s="282">
        <v>0.73384030418250945</v>
      </c>
    </row>
    <row r="109" spans="1:5" x14ac:dyDescent="0.25">
      <c r="A109" s="556"/>
      <c r="B109" s="287" t="s">
        <v>220</v>
      </c>
      <c r="C109" s="282">
        <v>0.13</v>
      </c>
      <c r="D109" s="282">
        <v>7.0000000000000007E-2</v>
      </c>
      <c r="E109" s="282">
        <v>0.8</v>
      </c>
    </row>
    <row r="110" spans="1:5" ht="15.75" thickBot="1" x14ac:dyDescent="0.3">
      <c r="A110" s="557"/>
      <c r="B110" s="287" t="s">
        <v>221</v>
      </c>
      <c r="C110" s="282">
        <v>0.18292682926829268</v>
      </c>
      <c r="D110" s="282">
        <v>9.7560975609756101E-2</v>
      </c>
      <c r="E110" s="282">
        <v>0.71951219512195119</v>
      </c>
    </row>
  </sheetData>
  <mergeCells count="12">
    <mergeCell ref="A99:A102"/>
    <mergeCell ref="A106:A110"/>
    <mergeCell ref="A81:A88"/>
    <mergeCell ref="A63:A70"/>
    <mergeCell ref="A55:A59"/>
    <mergeCell ref="A74:A77"/>
    <mergeCell ref="A92:A95"/>
    <mergeCell ref="A44:A51"/>
    <mergeCell ref="A22:A26"/>
    <mergeCell ref="A30:A33"/>
    <mergeCell ref="A37:A40"/>
    <mergeCell ref="A10:A1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tabColor rgb="FFFF0000"/>
  </sheetPr>
  <dimension ref="A1:M110"/>
  <sheetViews>
    <sheetView tabSelected="1" workbookViewId="0">
      <selection activeCell="J29" sqref="J29"/>
    </sheetView>
  </sheetViews>
  <sheetFormatPr baseColWidth="10" defaultRowHeight="15" x14ac:dyDescent="0.25"/>
  <cols>
    <col min="1" max="1" width="51.28515625" customWidth="1"/>
    <col min="2" max="2" width="39.5703125" customWidth="1"/>
    <col min="3" max="3" width="16.42578125" customWidth="1"/>
    <col min="4" max="4" width="15.85546875" customWidth="1"/>
    <col min="5" max="5" width="16.140625" customWidth="1"/>
    <col min="6" max="9" width="11.42578125" style="454"/>
    <col min="11" max="13" width="11.42578125" style="455"/>
  </cols>
  <sheetData>
    <row r="1" spans="1:5" ht="18" x14ac:dyDescent="0.25">
      <c r="A1" s="76" t="str">
        <f>"LES RECRUTEMENTS PRÉVUS ET PERSPECTIVES POUR " &amp;anneen2&amp; " PAR RÉGION"</f>
        <v>LES RECRUTEMENTS PRÉVUS ET PERSPECTIVES POUR 2017 PAR RÉGION</v>
      </c>
      <c r="B1" s="60"/>
      <c r="C1" s="63"/>
      <c r="D1" s="60"/>
      <c r="E1" s="60"/>
    </row>
    <row r="2" spans="1:5" x14ac:dyDescent="0.25">
      <c r="A2" s="77" t="s">
        <v>51</v>
      </c>
      <c r="B2" s="60"/>
      <c r="C2" s="60"/>
      <c r="D2" s="60"/>
      <c r="E2" s="60"/>
    </row>
    <row r="3" spans="1:5" x14ac:dyDescent="0.25">
      <c r="A3" s="60"/>
      <c r="B3" s="60"/>
      <c r="C3" s="60"/>
      <c r="D3" s="60"/>
      <c r="E3" s="60"/>
    </row>
    <row r="4" spans="1:5" x14ac:dyDescent="0.25">
      <c r="A4" s="89" t="str">
        <f>"Tableau X :  Perspectives d'évolution des effectifs cadres pour " &amp;anneen2&amp; " dans chaque région par département"</f>
        <v>Tableau X :  Perspectives d'évolution des effectifs cadres pour 2017 dans chaque région par département</v>
      </c>
      <c r="B4" s="90"/>
      <c r="C4" s="90"/>
      <c r="D4" s="90"/>
      <c r="E4" s="60"/>
    </row>
    <row r="9" spans="1:5" ht="24.75" thickBot="1" x14ac:dyDescent="0.3">
      <c r="A9" s="221"/>
      <c r="B9" s="278"/>
      <c r="C9" s="279" t="s">
        <v>47</v>
      </c>
      <c r="D9" s="279" t="s">
        <v>46</v>
      </c>
      <c r="E9" s="279" t="s">
        <v>45</v>
      </c>
    </row>
    <row r="10" spans="1:5" x14ac:dyDescent="0.25">
      <c r="A10" s="555" t="s">
        <v>156</v>
      </c>
      <c r="B10" s="284" t="s">
        <v>287</v>
      </c>
      <c r="C10" s="282">
        <v>8.8050314465408799E-2</v>
      </c>
      <c r="D10" s="282">
        <v>1.8867924528301886E-2</v>
      </c>
      <c r="E10" s="282">
        <v>0.89308176100628922</v>
      </c>
    </row>
    <row r="11" spans="1:5" x14ac:dyDescent="0.25">
      <c r="A11" s="556"/>
      <c r="B11" s="284" t="s">
        <v>288</v>
      </c>
      <c r="C11" s="282">
        <v>8.294930875576037E-2</v>
      </c>
      <c r="D11" s="282">
        <v>2.3041474654377878E-2</v>
      </c>
      <c r="E11" s="282">
        <v>0.89400921658986177</v>
      </c>
    </row>
    <row r="12" spans="1:5" x14ac:dyDescent="0.25">
      <c r="A12" s="556"/>
      <c r="B12" s="284" t="s">
        <v>252</v>
      </c>
      <c r="C12" s="282">
        <v>4.7619047619047616E-2</v>
      </c>
      <c r="D12" s="282">
        <v>4.7619047619047616E-2</v>
      </c>
      <c r="E12" s="282">
        <v>0.90476190476190477</v>
      </c>
    </row>
    <row r="13" spans="1:5" x14ac:dyDescent="0.25">
      <c r="A13" s="556"/>
      <c r="B13" s="284" t="s">
        <v>182</v>
      </c>
      <c r="C13" s="282">
        <v>6.1224489795918366E-2</v>
      </c>
      <c r="D13" s="282">
        <v>7.1428571428571438E-2</v>
      </c>
      <c r="E13" s="282">
        <v>0.86734693877551028</v>
      </c>
    </row>
    <row r="14" spans="1:5" x14ac:dyDescent="0.25">
      <c r="A14" s="556"/>
      <c r="B14" s="284" t="s">
        <v>183</v>
      </c>
      <c r="C14" s="282">
        <v>0.13559322033898305</v>
      </c>
      <c r="D14" s="282">
        <v>6.2146892655367235E-2</v>
      </c>
      <c r="E14" s="282">
        <v>0.80225988700564965</v>
      </c>
    </row>
    <row r="15" spans="1:5" x14ac:dyDescent="0.25">
      <c r="A15" s="556"/>
      <c r="B15" s="284" t="s">
        <v>184</v>
      </c>
      <c r="C15" s="282">
        <v>0.1492063492063492</v>
      </c>
      <c r="D15" s="282">
        <v>4.4444444444444446E-2</v>
      </c>
      <c r="E15" s="282">
        <v>0.80634920634920637</v>
      </c>
    </row>
    <row r="16" spans="1:5" x14ac:dyDescent="0.25">
      <c r="A16" s="556"/>
      <c r="B16" s="284" t="s">
        <v>185</v>
      </c>
      <c r="C16" s="282">
        <v>8.5106382978723402E-2</v>
      </c>
      <c r="D16" s="282">
        <v>4.2553191489361701E-2</v>
      </c>
      <c r="E16" s="282">
        <v>0.87234042553191482</v>
      </c>
    </row>
    <row r="17" spans="1:5" ht="15.75" thickBot="1" x14ac:dyDescent="0.3">
      <c r="A17" s="557"/>
      <c r="B17" s="284" t="s">
        <v>186</v>
      </c>
      <c r="C17" s="282">
        <v>7.8431372549019607E-2</v>
      </c>
      <c r="D17" s="282">
        <v>1.9607843137254902E-2</v>
      </c>
      <c r="E17" s="282">
        <v>0.90196078431372551</v>
      </c>
    </row>
    <row r="18" spans="1:5" x14ac:dyDescent="0.25">
      <c r="A18" s="280"/>
      <c r="B18" s="396"/>
      <c r="C18" s="225"/>
      <c r="D18" s="225"/>
      <c r="E18" s="225"/>
    </row>
    <row r="19" spans="1:5" x14ac:dyDescent="0.25">
      <c r="A19" s="232"/>
      <c r="B19" s="396"/>
      <c r="C19" s="225"/>
      <c r="D19" s="225"/>
      <c r="E19" s="225"/>
    </row>
    <row r="21" spans="1:5" ht="24.75" thickBot="1" x14ac:dyDescent="0.3">
      <c r="A21" s="221"/>
      <c r="B21" s="227"/>
      <c r="C21" s="279" t="s">
        <v>47</v>
      </c>
      <c r="D21" s="279" t="s">
        <v>46</v>
      </c>
      <c r="E21" s="279" t="s">
        <v>45</v>
      </c>
    </row>
    <row r="22" spans="1:5" x14ac:dyDescent="0.25">
      <c r="A22" s="555" t="s">
        <v>157</v>
      </c>
      <c r="B22" s="284" t="s">
        <v>253</v>
      </c>
      <c r="C22" s="282">
        <v>0.1103896103896104</v>
      </c>
      <c r="D22" s="282">
        <v>4.5454545454545456E-2</v>
      </c>
      <c r="E22" s="282">
        <v>0.84415584415584421</v>
      </c>
    </row>
    <row r="23" spans="1:5" x14ac:dyDescent="0.25">
      <c r="A23" s="556"/>
      <c r="B23" s="284" t="s">
        <v>254</v>
      </c>
      <c r="C23" s="282">
        <v>5.9829059829059832E-2</v>
      </c>
      <c r="D23" s="282">
        <v>5.1282051282051287E-2</v>
      </c>
      <c r="E23" s="282">
        <v>0.88888888888888884</v>
      </c>
    </row>
    <row r="24" spans="1:5" x14ac:dyDescent="0.25">
      <c r="A24" s="556"/>
      <c r="B24" s="284" t="s">
        <v>188</v>
      </c>
      <c r="C24" s="282">
        <v>8.3333333333333343E-2</v>
      </c>
      <c r="D24" s="282">
        <v>6.8181818181818177E-2</v>
      </c>
      <c r="E24" s="282">
        <v>0.8484848484848484</v>
      </c>
    </row>
    <row r="25" spans="1:5" x14ac:dyDescent="0.25">
      <c r="A25" s="556"/>
      <c r="B25" s="284" t="s">
        <v>190</v>
      </c>
      <c r="C25" s="282">
        <v>4.7619047619047616E-2</v>
      </c>
      <c r="D25" s="282">
        <v>5.9523809523809527E-2</v>
      </c>
      <c r="E25" s="282">
        <v>0.8928571428571429</v>
      </c>
    </row>
    <row r="26" spans="1:5" ht="15.75" thickBot="1" x14ac:dyDescent="0.3">
      <c r="A26" s="557"/>
      <c r="B26" s="284" t="s">
        <v>255</v>
      </c>
      <c r="C26" s="282">
        <v>9.6045197740112997E-2</v>
      </c>
      <c r="D26" s="282">
        <v>3.9548022598870053E-2</v>
      </c>
      <c r="E26" s="282">
        <v>0.86440677966101687</v>
      </c>
    </row>
    <row r="27" spans="1:5" x14ac:dyDescent="0.25">
      <c r="A27" s="280"/>
      <c r="B27" s="222"/>
      <c r="C27" s="225"/>
      <c r="D27" s="225"/>
      <c r="E27" s="225"/>
    </row>
    <row r="28" spans="1:5" x14ac:dyDescent="0.25">
      <c r="A28" s="280"/>
      <c r="B28" s="231"/>
      <c r="C28" s="225"/>
      <c r="D28" s="225"/>
      <c r="E28" s="225"/>
    </row>
    <row r="29" spans="1:5" ht="24.75" thickBot="1" x14ac:dyDescent="0.3">
      <c r="A29" s="221"/>
      <c r="B29" s="285"/>
      <c r="C29" s="475" t="s">
        <v>47</v>
      </c>
      <c r="D29" s="475" t="s">
        <v>46</v>
      </c>
      <c r="E29" s="475" t="s">
        <v>45</v>
      </c>
    </row>
    <row r="30" spans="1:5" x14ac:dyDescent="0.25">
      <c r="A30" s="555" t="s">
        <v>158</v>
      </c>
      <c r="B30" s="287" t="s">
        <v>191</v>
      </c>
      <c r="C30" s="282">
        <v>7.0588235294117646E-2</v>
      </c>
      <c r="D30" s="282">
        <v>4.7058823529411764E-2</v>
      </c>
      <c r="E30" s="282">
        <v>0.88235294117647056</v>
      </c>
    </row>
    <row r="31" spans="1:5" x14ac:dyDescent="0.25">
      <c r="A31" s="556"/>
      <c r="B31" s="287" t="s">
        <v>192</v>
      </c>
      <c r="C31" s="282">
        <v>0.10852713178294573</v>
      </c>
      <c r="D31" s="282">
        <v>4.6511627906976744E-2</v>
      </c>
      <c r="E31" s="282">
        <v>0.84496124031007758</v>
      </c>
    </row>
    <row r="32" spans="1:5" x14ac:dyDescent="0.25">
      <c r="A32" s="556"/>
      <c r="B32" s="287" t="s">
        <v>193</v>
      </c>
      <c r="C32" s="282">
        <v>9.4674556213017749E-2</v>
      </c>
      <c r="D32" s="282">
        <v>2.3668639053254437E-2</v>
      </c>
      <c r="E32" s="282">
        <v>0.88165680473372787</v>
      </c>
    </row>
    <row r="33" spans="1:5" ht="15.75" thickBot="1" x14ac:dyDescent="0.3">
      <c r="A33" s="557"/>
      <c r="B33" s="287" t="s">
        <v>194</v>
      </c>
      <c r="C33" s="282">
        <v>5.5045871559633024E-2</v>
      </c>
      <c r="D33" s="282">
        <v>4.5871559633027525E-2</v>
      </c>
      <c r="E33" s="282">
        <v>0.89908256880733939</v>
      </c>
    </row>
    <row r="34" spans="1:5" x14ac:dyDescent="0.25">
      <c r="A34" s="232"/>
      <c r="B34" s="286"/>
      <c r="C34" s="225"/>
      <c r="D34" s="225"/>
      <c r="E34" s="225"/>
    </row>
    <row r="35" spans="1:5" x14ac:dyDescent="0.25">
      <c r="A35" s="223"/>
      <c r="B35" s="224"/>
      <c r="C35" s="226"/>
      <c r="D35" s="226"/>
      <c r="E35" s="1"/>
    </row>
    <row r="36" spans="1:5" ht="24.75" thickBot="1" x14ac:dyDescent="0.3">
      <c r="A36" s="221"/>
      <c r="B36" s="285"/>
      <c r="C36" s="279" t="s">
        <v>47</v>
      </c>
      <c r="D36" s="279" t="s">
        <v>46</v>
      </c>
      <c r="E36" s="279" t="s">
        <v>45</v>
      </c>
    </row>
    <row r="37" spans="1:5" x14ac:dyDescent="0.25">
      <c r="A37" s="555" t="s">
        <v>159</v>
      </c>
      <c r="B37" s="287" t="s">
        <v>260</v>
      </c>
      <c r="C37" s="282">
        <v>9.1954022988505746E-2</v>
      </c>
      <c r="D37" s="282">
        <v>1.1494252873563218E-2</v>
      </c>
      <c r="E37" s="282">
        <v>0.89655172413793105</v>
      </c>
    </row>
    <row r="38" spans="1:5" x14ac:dyDescent="0.25">
      <c r="A38" s="556"/>
      <c r="B38" s="287" t="s">
        <v>261</v>
      </c>
      <c r="C38" s="282">
        <v>0.12941176470588237</v>
      </c>
      <c r="D38" s="282">
        <v>6.4705882352941183E-2</v>
      </c>
      <c r="E38" s="282">
        <v>0.80588235294117649</v>
      </c>
    </row>
    <row r="39" spans="1:5" x14ac:dyDescent="0.25">
      <c r="A39" s="556"/>
      <c r="B39" s="287" t="s">
        <v>196</v>
      </c>
      <c r="C39" s="282">
        <v>4.9180327868852458E-2</v>
      </c>
      <c r="D39" s="282">
        <v>1.6393442622950821E-2</v>
      </c>
      <c r="E39" s="282">
        <v>0.93442622950819665</v>
      </c>
    </row>
    <row r="40" spans="1:5" ht="15.75" thickBot="1" x14ac:dyDescent="0.3">
      <c r="A40" s="557"/>
      <c r="B40" s="287" t="s">
        <v>197</v>
      </c>
      <c r="C40" s="282">
        <v>5.9405940594059403E-2</v>
      </c>
      <c r="D40" s="282">
        <v>5.9405940594059403E-2</v>
      </c>
      <c r="E40" s="282">
        <v>0.88118811881188119</v>
      </c>
    </row>
    <row r="41" spans="1:5" x14ac:dyDescent="0.25">
      <c r="A41" s="232"/>
      <c r="B41" s="286"/>
      <c r="C41" s="225"/>
      <c r="D41" s="225"/>
      <c r="E41" s="225"/>
    </row>
    <row r="42" spans="1:5" x14ac:dyDescent="0.25">
      <c r="A42" s="280"/>
      <c r="B42" s="222"/>
      <c r="C42" s="225"/>
      <c r="D42" s="225"/>
      <c r="E42" s="225"/>
    </row>
    <row r="43" spans="1:5" ht="24.75" thickBot="1" x14ac:dyDescent="0.3">
      <c r="A43" s="221"/>
      <c r="B43" s="278"/>
      <c r="C43" s="279" t="s">
        <v>47</v>
      </c>
      <c r="D43" s="279" t="s">
        <v>46</v>
      </c>
      <c r="E43" s="279" t="s">
        <v>45</v>
      </c>
    </row>
    <row r="44" spans="1:5" x14ac:dyDescent="0.25">
      <c r="A44" s="555" t="s">
        <v>280</v>
      </c>
      <c r="B44" s="284" t="s">
        <v>171</v>
      </c>
      <c r="C44" s="282">
        <v>0.13135593220338981</v>
      </c>
      <c r="D44" s="282">
        <v>5.9322033898305086E-2</v>
      </c>
      <c r="E44" s="282">
        <v>0.80932203389830504</v>
      </c>
    </row>
    <row r="45" spans="1:5" x14ac:dyDescent="0.25">
      <c r="A45" s="556"/>
      <c r="B45" s="284" t="s">
        <v>172</v>
      </c>
      <c r="C45" s="282">
        <v>0.1118421052631579</v>
      </c>
      <c r="D45" s="282">
        <v>3.2894736842105261E-2</v>
      </c>
      <c r="E45" s="282">
        <v>0.85526315789473684</v>
      </c>
    </row>
    <row r="46" spans="1:5" x14ac:dyDescent="0.25">
      <c r="A46" s="556"/>
      <c r="B46" s="284" t="s">
        <v>174</v>
      </c>
      <c r="C46" s="282">
        <v>3.1007751937984499E-2</v>
      </c>
      <c r="D46" s="282">
        <v>6.9767441860465115E-2</v>
      </c>
      <c r="E46" s="282">
        <v>0.89922480620155043</v>
      </c>
    </row>
    <row r="47" spans="1:5" x14ac:dyDescent="0.25">
      <c r="A47" s="556"/>
      <c r="B47" s="284" t="s">
        <v>248</v>
      </c>
      <c r="C47" s="282">
        <v>0.11570247933884298</v>
      </c>
      <c r="D47" s="282">
        <v>5.7851239669421489E-2</v>
      </c>
      <c r="E47" s="282">
        <v>0.82644628099173556</v>
      </c>
    </row>
    <row r="48" spans="1:5" x14ac:dyDescent="0.25">
      <c r="A48" s="556"/>
      <c r="B48" s="284" t="s">
        <v>176</v>
      </c>
      <c r="C48" s="282">
        <v>0.1096774193548387</v>
      </c>
      <c r="D48" s="282">
        <v>4.5161290322580649E-2</v>
      </c>
      <c r="E48" s="282">
        <v>0.84516129032258069</v>
      </c>
    </row>
    <row r="49" spans="1:5" x14ac:dyDescent="0.25">
      <c r="A49" s="556"/>
      <c r="B49" s="284" t="s">
        <v>249</v>
      </c>
      <c r="C49" s="282">
        <v>4.2253521126760563E-2</v>
      </c>
      <c r="D49" s="282">
        <v>4.2253521126760563E-2</v>
      </c>
      <c r="E49" s="282">
        <v>0.91549295774647887</v>
      </c>
    </row>
    <row r="50" spans="1:5" x14ac:dyDescent="0.25">
      <c r="A50" s="556"/>
      <c r="B50" s="284" t="s">
        <v>250</v>
      </c>
      <c r="C50" s="282">
        <v>6.3157894736842107E-2</v>
      </c>
      <c r="D50" s="282">
        <v>7.3684210526315783E-2</v>
      </c>
      <c r="E50" s="282">
        <v>0.86315789473684201</v>
      </c>
    </row>
    <row r="51" spans="1:5" ht="15.75" thickBot="1" x14ac:dyDescent="0.3">
      <c r="A51" s="557"/>
      <c r="B51" s="284" t="s">
        <v>177</v>
      </c>
      <c r="C51" s="282">
        <v>8.5365853658536592E-2</v>
      </c>
      <c r="D51" s="282">
        <v>3.6585365853658541E-2</v>
      </c>
      <c r="E51" s="282">
        <v>0.87804878048780499</v>
      </c>
    </row>
    <row r="52" spans="1:5" x14ac:dyDescent="0.25">
      <c r="A52" s="232"/>
      <c r="B52" s="396"/>
      <c r="C52" s="225"/>
      <c r="D52" s="225"/>
      <c r="E52" s="225"/>
    </row>
    <row r="53" spans="1:5" x14ac:dyDescent="0.25">
      <c r="A53" s="280"/>
      <c r="B53" s="222"/>
      <c r="C53" s="225"/>
      <c r="D53" s="225"/>
      <c r="E53" s="225"/>
    </row>
    <row r="54" spans="1:5" ht="24.75" thickBot="1" x14ac:dyDescent="0.3">
      <c r="A54" s="221"/>
      <c r="B54" s="227"/>
      <c r="C54" s="279" t="s">
        <v>47</v>
      </c>
      <c r="D54" s="279" t="s">
        <v>46</v>
      </c>
      <c r="E54" s="279" t="s">
        <v>45</v>
      </c>
    </row>
    <row r="55" spans="1:5" x14ac:dyDescent="0.25">
      <c r="A55" s="555" t="s">
        <v>277</v>
      </c>
      <c r="B55" s="284" t="s">
        <v>206</v>
      </c>
      <c r="C55" s="282">
        <v>6.1224489795918366E-2</v>
      </c>
      <c r="D55" s="282">
        <v>2.0408163265306124E-2</v>
      </c>
      <c r="E55" s="282">
        <v>0.91836734693877542</v>
      </c>
    </row>
    <row r="56" spans="1:5" x14ac:dyDescent="0.25">
      <c r="A56" s="556"/>
      <c r="B56" s="284" t="s">
        <v>203</v>
      </c>
      <c r="C56" s="282">
        <v>0.13285024154589373</v>
      </c>
      <c r="D56" s="282">
        <v>5.0724637681159424E-2</v>
      </c>
      <c r="E56" s="282">
        <v>0.81642512077294682</v>
      </c>
    </row>
    <row r="57" spans="1:5" x14ac:dyDescent="0.25">
      <c r="A57" s="556"/>
      <c r="B57" s="284" t="s">
        <v>207</v>
      </c>
      <c r="C57" s="282">
        <v>0.124031007751938</v>
      </c>
      <c r="D57" s="282">
        <v>1.550387596899225E-2</v>
      </c>
      <c r="E57" s="282">
        <v>0.86046511627906985</v>
      </c>
    </row>
    <row r="58" spans="1:5" x14ac:dyDescent="0.25">
      <c r="A58" s="556"/>
      <c r="B58" s="284" t="s">
        <v>204</v>
      </c>
      <c r="C58" s="282">
        <v>6.6666666666666666E-2</v>
      </c>
      <c r="D58" s="282">
        <v>3.6363636363636362E-2</v>
      </c>
      <c r="E58" s="282">
        <v>0.89696969696969697</v>
      </c>
    </row>
    <row r="59" spans="1:5" ht="15.75" thickBot="1" x14ac:dyDescent="0.3">
      <c r="A59" s="557"/>
      <c r="B59" s="284" t="s">
        <v>208</v>
      </c>
      <c r="C59" s="282">
        <v>8.4112149532710276E-2</v>
      </c>
      <c r="D59" s="282">
        <v>9.3457943925233641E-2</v>
      </c>
      <c r="E59" s="282">
        <v>0.82242990654205617</v>
      </c>
    </row>
    <row r="60" spans="1:5" x14ac:dyDescent="0.25">
      <c r="A60" s="232"/>
      <c r="B60" s="396"/>
      <c r="C60" s="225"/>
      <c r="D60" s="225"/>
      <c r="E60" s="225"/>
    </row>
    <row r="61" spans="1:5" x14ac:dyDescent="0.25">
      <c r="A61" s="229"/>
      <c r="B61" s="224"/>
      <c r="C61" s="230"/>
      <c r="D61" s="230"/>
      <c r="E61" s="1"/>
    </row>
    <row r="62" spans="1:5" ht="24.75" thickBot="1" x14ac:dyDescent="0.3">
      <c r="A62" s="221"/>
      <c r="B62" s="227"/>
      <c r="C62" s="279" t="s">
        <v>47</v>
      </c>
      <c r="D62" s="279" t="s">
        <v>46</v>
      </c>
      <c r="E62" s="279" t="s">
        <v>45</v>
      </c>
    </row>
    <row r="63" spans="1:5" x14ac:dyDescent="0.25">
      <c r="A63" s="555" t="s">
        <v>222</v>
      </c>
      <c r="B63" s="287" t="s">
        <v>223</v>
      </c>
      <c r="C63" s="282">
        <v>0.16051660516605168</v>
      </c>
      <c r="D63" s="282">
        <v>4.9815498154981548E-2</v>
      </c>
      <c r="E63" s="282">
        <v>0.78966789667896675</v>
      </c>
    </row>
    <row r="64" spans="1:5" x14ac:dyDescent="0.25">
      <c r="A64" s="556"/>
      <c r="B64" s="287" t="s">
        <v>224</v>
      </c>
      <c r="C64" s="282">
        <v>9.375E-2</v>
      </c>
      <c r="D64" s="282">
        <v>4.0178571428571432E-2</v>
      </c>
      <c r="E64" s="282">
        <v>0.8660714285714286</v>
      </c>
    </row>
    <row r="65" spans="1:5" x14ac:dyDescent="0.25">
      <c r="A65" s="556"/>
      <c r="B65" s="287" t="s">
        <v>225</v>
      </c>
      <c r="C65" s="282">
        <v>0.11728395061728396</v>
      </c>
      <c r="D65" s="282">
        <v>4.9382716049382713E-2</v>
      </c>
      <c r="E65" s="282">
        <v>0.83333333333333326</v>
      </c>
    </row>
    <row r="66" spans="1:5" x14ac:dyDescent="0.25">
      <c r="A66" s="556"/>
      <c r="B66" s="287" t="s">
        <v>226</v>
      </c>
      <c r="C66" s="282">
        <v>0.12883435582822086</v>
      </c>
      <c r="D66" s="282">
        <v>4.9079754601226995E-2</v>
      </c>
      <c r="E66" s="282">
        <v>0.82208588957055218</v>
      </c>
    </row>
    <row r="67" spans="1:5" x14ac:dyDescent="0.25">
      <c r="A67" s="556"/>
      <c r="B67" s="287" t="s">
        <v>227</v>
      </c>
      <c r="C67" s="282">
        <v>0.21276595744680851</v>
      </c>
      <c r="D67" s="282">
        <v>4.6099290780141848E-2</v>
      </c>
      <c r="E67" s="282">
        <v>0.74113475177304966</v>
      </c>
    </row>
    <row r="68" spans="1:5" x14ac:dyDescent="0.25">
      <c r="A68" s="556"/>
      <c r="B68" s="287" t="s">
        <v>228</v>
      </c>
      <c r="C68" s="282">
        <v>8.9171974522292988E-2</v>
      </c>
      <c r="D68" s="282">
        <v>7.6433121019108277E-2</v>
      </c>
      <c r="E68" s="282">
        <v>0.83439490445859876</v>
      </c>
    </row>
    <row r="69" spans="1:5" x14ac:dyDescent="0.25">
      <c r="A69" s="556"/>
      <c r="B69" s="287" t="s">
        <v>229</v>
      </c>
      <c r="C69" s="282">
        <v>0.15584415584415584</v>
      </c>
      <c r="D69" s="282">
        <v>7.792207792207792E-2</v>
      </c>
      <c r="E69" s="486">
        <v>0.76623376623376627</v>
      </c>
    </row>
    <row r="70" spans="1:5" ht="15.75" thickBot="1" x14ac:dyDescent="0.3">
      <c r="A70" s="557"/>
      <c r="B70" s="287" t="s">
        <v>230</v>
      </c>
      <c r="C70" s="282">
        <v>8.8757396449704137E-2</v>
      </c>
      <c r="D70" s="487">
        <v>4.1420118343195263E-2</v>
      </c>
      <c r="E70" s="282">
        <v>0.86982248520710059</v>
      </c>
    </row>
    <row r="71" spans="1:5" x14ac:dyDescent="0.25">
      <c r="A71" s="229"/>
      <c r="B71" s="224"/>
      <c r="C71" s="230"/>
      <c r="D71" s="230"/>
      <c r="E71" s="1"/>
    </row>
    <row r="72" spans="1:5" x14ac:dyDescent="0.25">
      <c r="A72" s="229"/>
      <c r="B72" s="224"/>
      <c r="C72" s="230"/>
      <c r="D72" s="230"/>
      <c r="E72" s="1"/>
    </row>
    <row r="73" spans="1:5" ht="24.75" thickBot="1" x14ac:dyDescent="0.3">
      <c r="A73" s="221"/>
      <c r="B73" s="227"/>
      <c r="C73" s="279" t="s">
        <v>47</v>
      </c>
      <c r="D73" s="279" t="s">
        <v>46</v>
      </c>
      <c r="E73" s="279" t="s">
        <v>45</v>
      </c>
    </row>
    <row r="74" spans="1:5" x14ac:dyDescent="0.25">
      <c r="A74" s="555" t="s">
        <v>160</v>
      </c>
      <c r="B74" s="284" t="s">
        <v>258</v>
      </c>
      <c r="C74" s="282">
        <v>8.1481481481481488E-2</v>
      </c>
      <c r="D74" s="282">
        <v>5.9259259259259255E-2</v>
      </c>
      <c r="E74" s="282">
        <v>0.85925925925925928</v>
      </c>
    </row>
    <row r="75" spans="1:5" x14ac:dyDescent="0.25">
      <c r="A75" s="556"/>
      <c r="B75" s="284" t="s">
        <v>209</v>
      </c>
      <c r="C75" s="282">
        <v>0.11965811965811966</v>
      </c>
      <c r="D75" s="282">
        <v>5.9829059829059832E-2</v>
      </c>
      <c r="E75" s="282">
        <v>0.8205128205128206</v>
      </c>
    </row>
    <row r="76" spans="1:5" x14ac:dyDescent="0.25">
      <c r="A76" s="556"/>
      <c r="B76" s="284" t="s">
        <v>210</v>
      </c>
      <c r="C76" s="282">
        <v>6.1855670103092786E-2</v>
      </c>
      <c r="D76" s="282">
        <v>2.0618556701030924E-2</v>
      </c>
      <c r="E76" s="282">
        <v>0.91752577319587625</v>
      </c>
    </row>
    <row r="77" spans="1:5" ht="15.75" thickBot="1" x14ac:dyDescent="0.3">
      <c r="A77" s="557"/>
      <c r="B77" s="284" t="s">
        <v>212</v>
      </c>
      <c r="C77" s="282">
        <v>7.5396825396825393E-2</v>
      </c>
      <c r="D77" s="282">
        <v>3.968253968253968E-2</v>
      </c>
      <c r="E77" s="282">
        <v>0.88492063492063489</v>
      </c>
    </row>
    <row r="78" spans="1:5" x14ac:dyDescent="0.25">
      <c r="A78" s="232"/>
      <c r="B78" s="396"/>
      <c r="C78" s="225"/>
      <c r="D78" s="225"/>
      <c r="E78" s="225"/>
    </row>
    <row r="79" spans="1:5" x14ac:dyDescent="0.25">
      <c r="A79" s="280"/>
      <c r="B79" s="222"/>
      <c r="C79" s="225"/>
      <c r="D79" s="225"/>
      <c r="E79" s="225"/>
    </row>
    <row r="80" spans="1:5" ht="24.75" thickBot="1" x14ac:dyDescent="0.3">
      <c r="A80" s="221"/>
      <c r="B80" s="283"/>
      <c r="C80" s="279" t="s">
        <v>47</v>
      </c>
      <c r="D80" s="279" t="s">
        <v>46</v>
      </c>
      <c r="E80" s="279" t="s">
        <v>45</v>
      </c>
    </row>
    <row r="81" spans="1:5" x14ac:dyDescent="0.25">
      <c r="A81" s="555" t="s">
        <v>281</v>
      </c>
      <c r="B81" s="284" t="s">
        <v>289</v>
      </c>
      <c r="C81" s="282">
        <v>6.4516129032258063E-2</v>
      </c>
      <c r="D81" s="282">
        <v>5.3763440860215048E-2</v>
      </c>
      <c r="E81" s="282">
        <v>0.88172043010752688</v>
      </c>
    </row>
    <row r="82" spans="1:5" x14ac:dyDescent="0.25">
      <c r="A82" s="556"/>
      <c r="B82" s="284" t="s">
        <v>178</v>
      </c>
      <c r="C82" s="282">
        <v>0.12385321100917432</v>
      </c>
      <c r="D82" s="282">
        <v>5.9633027522935783E-2</v>
      </c>
      <c r="E82" s="282">
        <v>0.8165137614678899</v>
      </c>
    </row>
    <row r="83" spans="1:5" x14ac:dyDescent="0.25">
      <c r="A83" s="556"/>
      <c r="B83" s="284" t="s">
        <v>290</v>
      </c>
      <c r="C83" s="282">
        <v>0.13513513513513514</v>
      </c>
      <c r="D83" s="282">
        <v>4.0540540540540543E-2</v>
      </c>
      <c r="E83" s="282">
        <v>0.82432432432432434</v>
      </c>
    </row>
    <row r="84" spans="1:5" x14ac:dyDescent="0.25">
      <c r="A84" s="556"/>
      <c r="B84" s="284" t="s">
        <v>251</v>
      </c>
      <c r="C84" s="282">
        <v>8.9285714285714288E-2</v>
      </c>
      <c r="D84" s="282">
        <v>6.25E-2</v>
      </c>
      <c r="E84" s="282">
        <v>0.8482142857142857</v>
      </c>
    </row>
    <row r="85" spans="1:5" x14ac:dyDescent="0.25">
      <c r="A85" s="556"/>
      <c r="B85" s="284" t="s">
        <v>291</v>
      </c>
      <c r="C85" s="282">
        <v>7.5630252100840331E-2</v>
      </c>
      <c r="D85" s="282">
        <v>3.3613445378151259E-2</v>
      </c>
      <c r="E85" s="282">
        <v>0.89075630252100835</v>
      </c>
    </row>
    <row r="86" spans="1:5" x14ac:dyDescent="0.25">
      <c r="A86" s="556"/>
      <c r="B86" s="284" t="s">
        <v>292</v>
      </c>
      <c r="C86" s="282">
        <v>0.10091743119266056</v>
      </c>
      <c r="D86" s="282">
        <v>2.7522935779816512E-2</v>
      </c>
      <c r="E86" s="282">
        <v>0.87155963302752293</v>
      </c>
    </row>
    <row r="87" spans="1:5" x14ac:dyDescent="0.25">
      <c r="A87" s="556"/>
      <c r="B87" s="284" t="s">
        <v>293</v>
      </c>
      <c r="C87" s="282">
        <v>8.5889570552147243E-2</v>
      </c>
      <c r="D87" s="282">
        <v>3.6809815950920248E-2</v>
      </c>
      <c r="E87" s="282">
        <v>0.87730061349693256</v>
      </c>
    </row>
    <row r="88" spans="1:5" ht="15.75" thickBot="1" x14ac:dyDescent="0.3">
      <c r="A88" s="557"/>
      <c r="B88" s="284" t="s">
        <v>294</v>
      </c>
      <c r="C88" s="282">
        <v>0.12328767123287671</v>
      </c>
      <c r="D88" s="282">
        <v>5.4794520547945202E-2</v>
      </c>
      <c r="E88" s="282">
        <v>0.82191780821917804</v>
      </c>
    </row>
    <row r="89" spans="1:5" x14ac:dyDescent="0.25">
      <c r="A89" s="232"/>
      <c r="B89" s="396"/>
      <c r="C89" s="225"/>
      <c r="D89" s="225"/>
      <c r="E89" s="225"/>
    </row>
    <row r="90" spans="1:5" x14ac:dyDescent="0.25">
      <c r="A90" s="229"/>
      <c r="B90" s="396"/>
      <c r="C90" s="230"/>
      <c r="D90" s="230"/>
      <c r="E90" s="1"/>
    </row>
    <row r="91" spans="1:5" ht="24.75" thickBot="1" x14ac:dyDescent="0.3">
      <c r="A91" s="221"/>
      <c r="B91" s="224"/>
      <c r="C91" s="279" t="s">
        <v>47</v>
      </c>
      <c r="D91" s="279" t="s">
        <v>46</v>
      </c>
      <c r="E91" s="279" t="s">
        <v>45</v>
      </c>
    </row>
    <row r="92" spans="1:5" ht="24" x14ac:dyDescent="0.25">
      <c r="A92" s="555" t="s">
        <v>279</v>
      </c>
      <c r="B92" s="284" t="s">
        <v>256</v>
      </c>
      <c r="C92" s="282">
        <v>7.2463768115942032E-2</v>
      </c>
      <c r="D92" s="282">
        <v>5.0724637681159424E-2</v>
      </c>
      <c r="E92" s="282">
        <v>0.87681159420289856</v>
      </c>
    </row>
    <row r="93" spans="1:5" x14ac:dyDescent="0.25">
      <c r="A93" s="556"/>
      <c r="B93" s="284" t="s">
        <v>257</v>
      </c>
      <c r="C93" s="282">
        <v>0.09</v>
      </c>
      <c r="D93" s="282">
        <v>5.0000000000000001E-3</v>
      </c>
      <c r="E93" s="282">
        <v>0.90500000000000003</v>
      </c>
    </row>
    <row r="94" spans="1:5" ht="36" x14ac:dyDescent="0.25">
      <c r="A94" s="556"/>
      <c r="B94" s="284" t="s">
        <v>200</v>
      </c>
      <c r="C94" s="282">
        <v>6.6666666666666666E-2</v>
      </c>
      <c r="D94" s="282">
        <v>5.8823529411764712E-2</v>
      </c>
      <c r="E94" s="282">
        <v>0.87450980392156863</v>
      </c>
    </row>
    <row r="95" spans="1:5" ht="15.75" thickBot="1" x14ac:dyDescent="0.3">
      <c r="A95" s="557"/>
      <c r="B95" s="284" t="s">
        <v>201</v>
      </c>
      <c r="C95" s="282">
        <v>0.11659192825112108</v>
      </c>
      <c r="D95" s="282">
        <v>5.3811659192825115E-2</v>
      </c>
      <c r="E95" s="282">
        <v>0.82959641255605376</v>
      </c>
    </row>
    <row r="96" spans="1:5" x14ac:dyDescent="0.25">
      <c r="A96" s="232"/>
      <c r="C96" s="225"/>
      <c r="D96" s="225"/>
      <c r="E96" s="225"/>
    </row>
    <row r="97" spans="1:5" x14ac:dyDescent="0.25">
      <c r="A97" s="229"/>
      <c r="B97" s="396"/>
      <c r="C97" s="230"/>
      <c r="D97" s="230"/>
      <c r="E97" s="1"/>
    </row>
    <row r="98" spans="1:5" ht="24.75" thickBot="1" x14ac:dyDescent="0.3">
      <c r="A98" s="221"/>
      <c r="B98" s="224"/>
      <c r="C98" s="279" t="s">
        <v>47</v>
      </c>
      <c r="D98" s="279" t="s">
        <v>46</v>
      </c>
      <c r="E98" s="279" t="s">
        <v>45</v>
      </c>
    </row>
    <row r="99" spans="1:5" x14ac:dyDescent="0.25">
      <c r="A99" s="555" t="s">
        <v>161</v>
      </c>
      <c r="B99" s="284" t="s">
        <v>259</v>
      </c>
      <c r="C99" s="282">
        <v>8.0459770114942528E-2</v>
      </c>
      <c r="D99" s="282">
        <v>5.7471264367816091E-2</v>
      </c>
      <c r="E99" s="282">
        <v>0.86206896551724144</v>
      </c>
    </row>
    <row r="100" spans="1:5" x14ac:dyDescent="0.25">
      <c r="A100" s="556"/>
      <c r="B100" s="284" t="s">
        <v>213</v>
      </c>
      <c r="C100" s="282">
        <v>0.10280373831775702</v>
      </c>
      <c r="D100" s="282">
        <v>4.6728971962616821E-2</v>
      </c>
      <c r="E100" s="282">
        <v>0.85046728971962626</v>
      </c>
    </row>
    <row r="101" spans="1:5" x14ac:dyDescent="0.25">
      <c r="A101" s="556"/>
      <c r="B101" s="284" t="s">
        <v>214</v>
      </c>
      <c r="C101" s="282">
        <v>6.25E-2</v>
      </c>
      <c r="D101" s="282">
        <v>2.0833333333333336E-2</v>
      </c>
      <c r="E101" s="282">
        <v>0.91666666666666674</v>
      </c>
    </row>
    <row r="102" spans="1:5" ht="15.75" thickBot="1" x14ac:dyDescent="0.3">
      <c r="A102" s="557"/>
      <c r="B102" s="284" t="s">
        <v>215</v>
      </c>
      <c r="C102" s="282">
        <v>8.2568807339449532E-2</v>
      </c>
      <c r="D102" s="282">
        <v>2.7522935779816512E-2</v>
      </c>
      <c r="E102" s="282">
        <v>0.88990825688073405</v>
      </c>
    </row>
    <row r="103" spans="1:5" x14ac:dyDescent="0.25">
      <c r="A103" s="280"/>
      <c r="C103" s="225"/>
      <c r="D103" s="225"/>
      <c r="E103" s="225"/>
    </row>
    <row r="104" spans="1:5" x14ac:dyDescent="0.25">
      <c r="A104" s="229"/>
      <c r="B104" s="222"/>
      <c r="C104" s="230"/>
      <c r="D104" s="230"/>
      <c r="E104" s="1"/>
    </row>
    <row r="105" spans="1:5" ht="24.75" thickBot="1" x14ac:dyDescent="0.3">
      <c r="A105" s="221"/>
      <c r="B105" s="224"/>
      <c r="C105" s="279" t="s">
        <v>47</v>
      </c>
      <c r="D105" s="279" t="s">
        <v>46</v>
      </c>
      <c r="E105" s="279" t="s">
        <v>45</v>
      </c>
    </row>
    <row r="106" spans="1:5" ht="26.25" x14ac:dyDescent="0.25">
      <c r="A106" s="555" t="s">
        <v>216</v>
      </c>
      <c r="B106" s="488" t="s">
        <v>217</v>
      </c>
      <c r="C106" s="282">
        <v>0.12</v>
      </c>
      <c r="D106" s="282">
        <v>1.3333333333333332E-2</v>
      </c>
      <c r="E106" s="282">
        <v>0.8666666666666667</v>
      </c>
    </row>
    <row r="107" spans="1:5" x14ac:dyDescent="0.25">
      <c r="A107" s="556"/>
      <c r="B107" s="287" t="s">
        <v>218</v>
      </c>
      <c r="C107" s="282">
        <v>9.4972067039106156E-2</v>
      </c>
      <c r="D107" s="282">
        <v>3.9106145251396648E-2</v>
      </c>
      <c r="E107" s="282">
        <v>0.86592178770949713</v>
      </c>
    </row>
    <row r="108" spans="1:5" x14ac:dyDescent="0.25">
      <c r="A108" s="556"/>
      <c r="B108" s="287" t="s">
        <v>219</v>
      </c>
      <c r="C108" s="282">
        <v>6.4638783269961975E-2</v>
      </c>
      <c r="D108" s="282">
        <v>6.8441064638783272E-2</v>
      </c>
      <c r="E108" s="282">
        <v>0.86692015209125473</v>
      </c>
    </row>
    <row r="109" spans="1:5" x14ac:dyDescent="0.25">
      <c r="A109" s="556"/>
      <c r="B109" s="287" t="s">
        <v>220</v>
      </c>
      <c r="C109" s="282">
        <v>7.0000000000000007E-2</v>
      </c>
      <c r="D109" s="282">
        <v>0.06</v>
      </c>
      <c r="E109" s="282">
        <v>0.87</v>
      </c>
    </row>
    <row r="110" spans="1:5" ht="15.75" thickBot="1" x14ac:dyDescent="0.3">
      <c r="A110" s="557"/>
      <c r="B110" s="287" t="s">
        <v>221</v>
      </c>
      <c r="C110" s="282">
        <v>4.878048780487805E-2</v>
      </c>
      <c r="D110" s="282">
        <v>7.3170731707317083E-2</v>
      </c>
      <c r="E110" s="282">
        <v>0.87804878048780499</v>
      </c>
    </row>
  </sheetData>
  <mergeCells count="12">
    <mergeCell ref="A10:A17"/>
    <mergeCell ref="A92:A95"/>
    <mergeCell ref="A99:A102"/>
    <mergeCell ref="A106:A110"/>
    <mergeCell ref="A22:A26"/>
    <mergeCell ref="A30:A33"/>
    <mergeCell ref="A37:A40"/>
    <mergeCell ref="A44:A51"/>
    <mergeCell ref="A55:A59"/>
    <mergeCell ref="A63:A70"/>
    <mergeCell ref="A74:A77"/>
    <mergeCell ref="A81:A8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132"/>
  <sheetViews>
    <sheetView showGridLines="0" workbookViewId="0">
      <selection activeCell="D8" sqref="D8:E8"/>
    </sheetView>
  </sheetViews>
  <sheetFormatPr baseColWidth="10" defaultColWidth="10.85546875" defaultRowHeight="12.75" x14ac:dyDescent="0.2"/>
  <cols>
    <col min="1" max="1" width="33.5703125" style="6" customWidth="1"/>
    <col min="2" max="2" width="24.85546875" style="6" customWidth="1"/>
    <col min="3" max="3" width="24.140625" style="6" customWidth="1"/>
    <col min="4" max="4" width="24.42578125" style="6" customWidth="1"/>
    <col min="5" max="5" width="25.85546875" style="6" customWidth="1"/>
    <col min="6" max="7" width="10.85546875" style="6"/>
    <col min="8" max="8" width="23.140625" style="6" customWidth="1"/>
    <col min="9" max="16384" width="10.85546875" style="6"/>
  </cols>
  <sheetData>
    <row r="1" spans="1:9" ht="18" x14ac:dyDescent="0.2">
      <c r="A1" s="99" t="str">
        <f>"LE MARCHÉ DE L’EMPLOI CADRE EN " &amp;anneen1&amp; " ET SES ÉVOLUTIONS PAR RÉGION"</f>
        <v>LE MARCHÉ DE L’EMPLOI CADRE EN 2016 ET SES ÉVOLUTIONS PAR RÉGION</v>
      </c>
      <c r="B1" s="64"/>
      <c r="C1" s="64"/>
      <c r="D1" s="64"/>
      <c r="E1" s="64"/>
      <c r="F1" s="64"/>
    </row>
    <row r="2" spans="1:9" s="2" customFormat="1" ht="15" x14ac:dyDescent="0.2">
      <c r="A2" s="100" t="s">
        <v>52</v>
      </c>
      <c r="B2" s="85"/>
      <c r="C2" s="85"/>
      <c r="D2" s="85"/>
      <c r="E2" s="85"/>
      <c r="F2" s="85"/>
    </row>
    <row r="3" spans="1:9" x14ac:dyDescent="0.2">
      <c r="A3" s="64"/>
      <c r="B3" s="64"/>
      <c r="C3" s="64"/>
      <c r="D3" s="64"/>
      <c r="E3" s="64"/>
      <c r="F3" s="64"/>
    </row>
    <row r="4" spans="1:9" x14ac:dyDescent="0.2">
      <c r="A4" s="64"/>
      <c r="B4" s="64"/>
      <c r="C4" s="64"/>
      <c r="D4" s="64"/>
      <c r="E4" s="64"/>
      <c r="F4" s="64"/>
    </row>
    <row r="5" spans="1:9" s="2" customFormat="1" ht="16.5" customHeight="1" x14ac:dyDescent="0.2">
      <c r="A5" s="85" t="str">
        <f>"Tableau 32 : Bilan des mouvements de l’année " &amp;anneen1&amp; " par région"</f>
        <v>Tableau 32 : Bilan des mouvements de l’année 2016 par région</v>
      </c>
      <c r="B5" s="85"/>
      <c r="C5" s="85"/>
      <c r="D5" s="85"/>
      <c r="E5" s="85"/>
      <c r="F5" s="85"/>
    </row>
    <row r="6" spans="1:9" ht="13.5" thickBot="1" x14ac:dyDescent="0.25">
      <c r="A6" s="97"/>
      <c r="B6" s="97"/>
      <c r="C6" s="64"/>
      <c r="D6" s="64"/>
      <c r="E6" s="64"/>
      <c r="F6" s="64"/>
    </row>
    <row r="7" spans="1:9" ht="39" thickBot="1" x14ac:dyDescent="0.25">
      <c r="A7" s="345" t="s">
        <v>57</v>
      </c>
      <c r="B7" s="101" t="s">
        <v>11</v>
      </c>
      <c r="C7" s="102" t="s">
        <v>0</v>
      </c>
      <c r="D7" s="103" t="s">
        <v>13</v>
      </c>
      <c r="E7" s="104" t="s">
        <v>12</v>
      </c>
      <c r="H7" s="550" t="s">
        <v>35</v>
      </c>
      <c r="I7" s="551"/>
    </row>
    <row r="8" spans="1:9" ht="13.5" customHeight="1" x14ac:dyDescent="0.2">
      <c r="A8" s="381" t="s">
        <v>148</v>
      </c>
      <c r="B8" s="372">
        <f>'Tab33 à 36'!C8</f>
        <v>22550</v>
      </c>
      <c r="C8" s="298">
        <f>'Tab33 à 36'!C29</f>
        <v>6180</v>
      </c>
      <c r="D8" s="298">
        <f>'Tab33 à 36'!C50</f>
        <v>21990</v>
      </c>
      <c r="E8" s="105">
        <f>'Tab33 à 36'!C71</f>
        <v>6740</v>
      </c>
    </row>
    <row r="9" spans="1:9" x14ac:dyDescent="0.2">
      <c r="A9" s="71" t="s">
        <v>149</v>
      </c>
      <c r="B9" s="372">
        <f>'Tab33 à 36'!C9</f>
        <v>4000</v>
      </c>
      <c r="C9" s="298">
        <f>'Tab33 à 36'!C30</f>
        <v>1400</v>
      </c>
      <c r="D9" s="298">
        <f>'Tab33 à 36'!C51</f>
        <v>4610</v>
      </c>
      <c r="E9" s="105">
        <f>'Tab33 à 36'!C72</f>
        <v>790</v>
      </c>
      <c r="F9" s="64"/>
    </row>
    <row r="10" spans="1:9" x14ac:dyDescent="0.2">
      <c r="A10" s="71" t="s">
        <v>150</v>
      </c>
      <c r="B10" s="372">
        <f>'Tab33 à 36'!C10</f>
        <v>5600</v>
      </c>
      <c r="C10" s="298">
        <f>'Tab33 à 36'!C31</f>
        <v>1480</v>
      </c>
      <c r="D10" s="298">
        <f>'Tab33 à 36'!C52</f>
        <v>5370</v>
      </c>
      <c r="E10" s="105">
        <f>'Tab33 à 36'!C73</f>
        <v>1710</v>
      </c>
      <c r="F10" s="64"/>
    </row>
    <row r="11" spans="1:9" x14ac:dyDescent="0.2">
      <c r="A11" s="71" t="s">
        <v>151</v>
      </c>
      <c r="B11" s="372">
        <f>'Tab33 à 36'!C11</f>
        <v>4360</v>
      </c>
      <c r="C11" s="298">
        <f>'Tab33 à 36'!C32</f>
        <v>1600</v>
      </c>
      <c r="D11" s="298">
        <f>'Tab33 à 36'!C53</f>
        <v>5390</v>
      </c>
      <c r="E11" s="105">
        <f>'Tab33 à 36'!C74</f>
        <v>570</v>
      </c>
      <c r="F11" s="64"/>
    </row>
    <row r="12" spans="1:9" x14ac:dyDescent="0.2">
      <c r="A12" s="68" t="s">
        <v>276</v>
      </c>
      <c r="B12" s="372">
        <f>'Tab33 à 36'!C12</f>
        <v>8070</v>
      </c>
      <c r="C12" s="298">
        <f>'Tab33 à 36'!C33</f>
        <v>2870</v>
      </c>
      <c r="D12" s="298">
        <f>'Tab33 à 36'!C54</f>
        <v>8930</v>
      </c>
      <c r="E12" s="105">
        <f>'Tab33 à 36'!C75</f>
        <v>2010</v>
      </c>
      <c r="F12" s="64"/>
    </row>
    <row r="13" spans="1:9" x14ac:dyDescent="0.2">
      <c r="A13" s="71" t="s">
        <v>277</v>
      </c>
      <c r="B13" s="372">
        <f>'Tab33 à 36'!C13</f>
        <v>12830</v>
      </c>
      <c r="C13" s="298">
        <f>'Tab33 à 36'!C34</f>
        <v>3820</v>
      </c>
      <c r="D13" s="298">
        <f>'Tab33 à 36'!C55</f>
        <v>13110</v>
      </c>
      <c r="E13" s="105">
        <f>'Tab33 à 36'!C76</f>
        <v>3540</v>
      </c>
      <c r="F13" s="64"/>
    </row>
    <row r="14" spans="1:9" x14ac:dyDescent="0.2">
      <c r="A14" s="71" t="s">
        <v>23</v>
      </c>
      <c r="B14" s="372">
        <f>'Tab33 à 36'!C14</f>
        <v>98560</v>
      </c>
      <c r="C14" s="298">
        <f>'Tab33 à 36'!C35</f>
        <v>13980</v>
      </c>
      <c r="D14" s="298">
        <f>'Tab33 à 36'!C56</f>
        <v>95770</v>
      </c>
      <c r="E14" s="105">
        <f>'Tab33 à 36'!C77</f>
        <v>16770</v>
      </c>
      <c r="F14" s="64"/>
    </row>
    <row r="15" spans="1:9" x14ac:dyDescent="0.2">
      <c r="A15" s="71" t="s">
        <v>152</v>
      </c>
      <c r="B15" s="372">
        <f>'Tab33 à 36'!C15</f>
        <v>5660</v>
      </c>
      <c r="C15" s="298">
        <f>'Tab33 à 36'!C36</f>
        <v>1810</v>
      </c>
      <c r="D15" s="298">
        <f>'Tab33 à 36'!C57</f>
        <v>6580</v>
      </c>
      <c r="E15" s="105">
        <f>'Tab33 à 36'!C78</f>
        <v>890</v>
      </c>
      <c r="F15" s="64"/>
    </row>
    <row r="16" spans="1:9" x14ac:dyDescent="0.2">
      <c r="A16" s="71" t="s">
        <v>278</v>
      </c>
      <c r="B16" s="372">
        <f>'Tab33 à 36'!C16</f>
        <v>9080</v>
      </c>
      <c r="C16" s="298">
        <f>'Tab33 à 36'!C37</f>
        <v>3140</v>
      </c>
      <c r="D16" s="298">
        <f>'Tab33 à 36'!C58</f>
        <v>10220</v>
      </c>
      <c r="E16" s="105">
        <f>'Tab33 à 36'!C79</f>
        <v>2000</v>
      </c>
      <c r="F16" s="64"/>
    </row>
    <row r="17" spans="1:6" x14ac:dyDescent="0.2">
      <c r="A17" s="71" t="s">
        <v>279</v>
      </c>
      <c r="B17" s="372">
        <f>'Tab33 à 36'!C17</f>
        <v>11600</v>
      </c>
      <c r="C17" s="298">
        <f>'Tab33 à 36'!C38</f>
        <v>3130</v>
      </c>
      <c r="D17" s="298">
        <f>'Tab33 à 36'!C59</f>
        <v>11130</v>
      </c>
      <c r="E17" s="105">
        <f>'Tab33 à 36'!C80</f>
        <v>3600</v>
      </c>
      <c r="F17" s="64"/>
    </row>
    <row r="18" spans="1:6" x14ac:dyDescent="0.2">
      <c r="A18" s="71" t="s">
        <v>153</v>
      </c>
      <c r="B18" s="372">
        <f>'Tab33 à 36'!C18</f>
        <v>9850</v>
      </c>
      <c r="C18" s="298">
        <f>'Tab33 à 36'!C39</f>
        <v>2600</v>
      </c>
      <c r="D18" s="298">
        <f>'Tab33 à 36'!C60</f>
        <v>9150</v>
      </c>
      <c r="E18" s="105">
        <f>'Tab33 à 36'!C81</f>
        <v>3300</v>
      </c>
      <c r="F18" s="64"/>
    </row>
    <row r="19" spans="1:6" ht="13.5" thickBot="1" x14ac:dyDescent="0.25">
      <c r="A19" s="399" t="s">
        <v>154</v>
      </c>
      <c r="B19" s="299">
        <f>'Tab33 à 36'!C19</f>
        <v>11940</v>
      </c>
      <c r="C19" s="299">
        <f>'Tab33 à 36'!C40</f>
        <v>3190</v>
      </c>
      <c r="D19" s="299">
        <f>'Tab33 à 36'!C61</f>
        <v>11750</v>
      </c>
      <c r="E19" s="292">
        <f>'Tab33 à 36'!C82</f>
        <v>3380</v>
      </c>
      <c r="F19" s="64"/>
    </row>
    <row r="20" spans="1:6" ht="13.5" thickBot="1" x14ac:dyDescent="0.25">
      <c r="A20" s="373" t="s">
        <v>10</v>
      </c>
      <c r="B20" s="401">
        <f>'Tab33 à 36'!C20</f>
        <v>204100</v>
      </c>
      <c r="C20" s="401">
        <f>'Tab33 à 36'!C41</f>
        <v>45200</v>
      </c>
      <c r="D20" s="401">
        <f>'Tab33 à 36'!C62</f>
        <v>204000</v>
      </c>
      <c r="E20" s="402">
        <f>'Tab33 à 36'!C83</f>
        <v>45300</v>
      </c>
      <c r="F20" s="64"/>
    </row>
    <row r="21" spans="1:6" x14ac:dyDescent="0.2">
      <c r="A21" s="95"/>
      <c r="B21" s="106"/>
      <c r="C21" s="106"/>
      <c r="D21" s="106"/>
      <c r="E21" s="107"/>
      <c r="F21" s="64"/>
    </row>
    <row r="22" spans="1:6" x14ac:dyDescent="0.2">
      <c r="A22" s="81" t="str">
        <f>"Source : Apec," &amp;anneen2</f>
        <v>Source : Apec,2017</v>
      </c>
      <c r="B22" s="64"/>
      <c r="C22" s="64"/>
      <c r="D22" s="64"/>
      <c r="E22" s="64"/>
      <c r="F22" s="64"/>
    </row>
    <row r="23" spans="1:6" x14ac:dyDescent="0.2">
      <c r="A23" s="108" t="s">
        <v>14</v>
      </c>
      <c r="B23" s="64"/>
      <c r="C23" s="64"/>
      <c r="D23" s="64"/>
      <c r="E23" s="64"/>
      <c r="F23" s="64"/>
    </row>
    <row r="24" spans="1:6" x14ac:dyDescent="0.2">
      <c r="A24" s="81" t="str">
        <f>"En " &amp;anneen1&amp; ", dans la région Centre-Val de Loire, " &amp;ROUND(E11,0)&amp; " nouveaux postes cadres ont été créés résultant de " &amp;ROUND(B11,0)&amp; " recrutements plus " &amp;ROUND(C11,0)&amp; " promotions internes et moins " &amp;ROUND(D11,0)&amp; " sorties."</f>
        <v>En 2016, dans la région Centre-Val de Loire, 570 nouveaux postes cadres ont été créés résultant de 4360 recrutements plus 1600 promotions internes et moins 5390 sorties.</v>
      </c>
      <c r="B24" s="64"/>
      <c r="C24" s="64"/>
      <c r="D24" s="64"/>
      <c r="E24" s="64"/>
      <c r="F24" s="64"/>
    </row>
    <row r="25" spans="1:6" x14ac:dyDescent="0.2">
      <c r="A25" s="109"/>
      <c r="B25" s="64"/>
      <c r="C25" s="64"/>
      <c r="D25" s="64"/>
      <c r="E25" s="64"/>
      <c r="F25" s="64"/>
    </row>
    <row r="26" spans="1:6" x14ac:dyDescent="0.2">
      <c r="A26" s="45"/>
      <c r="B26" s="45"/>
      <c r="C26" s="45"/>
      <c r="D26" s="45"/>
      <c r="E26" s="45"/>
    </row>
    <row r="27" spans="1:6" x14ac:dyDescent="0.2">
      <c r="A27" s="45"/>
      <c r="B27" s="45"/>
      <c r="C27" s="45"/>
      <c r="D27" s="45"/>
      <c r="E27" s="45"/>
    </row>
    <row r="28" spans="1:6" x14ac:dyDescent="0.2">
      <c r="A28" s="45"/>
      <c r="B28" s="45"/>
      <c r="C28" s="45"/>
      <c r="D28" s="45"/>
      <c r="E28" s="45"/>
    </row>
    <row r="29" spans="1:6" x14ac:dyDescent="0.2">
      <c r="A29" s="45"/>
      <c r="B29" s="45"/>
      <c r="C29" s="45"/>
      <c r="D29" s="45"/>
      <c r="E29" s="45"/>
    </row>
    <row r="30" spans="1:6" x14ac:dyDescent="0.2">
      <c r="A30" s="45"/>
      <c r="B30" s="45"/>
      <c r="C30" s="45"/>
      <c r="D30" s="45"/>
      <c r="E30" s="45"/>
    </row>
    <row r="31" spans="1:6" x14ac:dyDescent="0.2">
      <c r="A31" s="45"/>
      <c r="B31" s="45"/>
      <c r="C31" s="45"/>
      <c r="D31" s="45"/>
      <c r="E31" s="45"/>
    </row>
    <row r="32" spans="1:6" x14ac:dyDescent="0.2">
      <c r="A32" s="45"/>
      <c r="B32" s="45"/>
      <c r="C32" s="45"/>
      <c r="D32" s="45"/>
      <c r="E32" s="45"/>
    </row>
    <row r="33" spans="1:5" x14ac:dyDescent="0.2">
      <c r="A33" s="45"/>
      <c r="B33" s="45"/>
      <c r="C33" s="45"/>
      <c r="D33" s="45"/>
      <c r="E33" s="45"/>
    </row>
    <row r="34" spans="1:5" x14ac:dyDescent="0.2">
      <c r="A34" s="45"/>
      <c r="B34" s="45"/>
      <c r="C34" s="45"/>
      <c r="D34" s="45"/>
      <c r="E34" s="45"/>
    </row>
    <row r="35" spans="1:5" x14ac:dyDescent="0.2">
      <c r="A35" s="45"/>
      <c r="B35" s="45"/>
      <c r="C35" s="45"/>
      <c r="D35" s="45"/>
      <c r="E35" s="45"/>
    </row>
    <row r="36" spans="1:5" x14ac:dyDescent="0.2">
      <c r="A36" s="45"/>
      <c r="B36" s="45"/>
      <c r="C36" s="45"/>
      <c r="D36" s="45"/>
      <c r="E36" s="45"/>
    </row>
    <row r="37" spans="1:5" x14ac:dyDescent="0.2">
      <c r="A37" s="45"/>
      <c r="B37" s="45"/>
      <c r="C37" s="45"/>
      <c r="D37" s="45"/>
      <c r="E37" s="45"/>
    </row>
    <row r="38" spans="1:5" x14ac:dyDescent="0.2">
      <c r="A38" s="45"/>
      <c r="B38" s="45"/>
      <c r="C38" s="45"/>
      <c r="D38" s="45"/>
      <c r="E38" s="45"/>
    </row>
    <row r="39" spans="1:5" x14ac:dyDescent="0.2">
      <c r="A39" s="45"/>
      <c r="B39" s="45"/>
      <c r="C39" s="45"/>
      <c r="D39" s="45"/>
      <c r="E39" s="45"/>
    </row>
    <row r="40" spans="1:5" x14ac:dyDescent="0.2">
      <c r="A40" s="45"/>
      <c r="B40" s="45"/>
      <c r="C40" s="45"/>
      <c r="D40" s="45"/>
      <c r="E40" s="45"/>
    </row>
    <row r="41" spans="1:5" x14ac:dyDescent="0.2">
      <c r="A41" s="45"/>
      <c r="B41" s="45"/>
      <c r="C41" s="45"/>
      <c r="D41" s="45"/>
      <c r="E41" s="45"/>
    </row>
    <row r="42" spans="1:5" x14ac:dyDescent="0.2">
      <c r="A42" s="45"/>
      <c r="B42" s="45"/>
      <c r="C42" s="45"/>
      <c r="D42" s="45"/>
      <c r="E42" s="45"/>
    </row>
    <row r="43" spans="1:5" x14ac:dyDescent="0.2">
      <c r="A43" s="45"/>
      <c r="B43" s="45"/>
      <c r="C43" s="45"/>
      <c r="D43" s="45"/>
      <c r="E43" s="45"/>
    </row>
    <row r="44" spans="1:5" x14ac:dyDescent="0.2">
      <c r="A44" s="45"/>
      <c r="B44" s="45"/>
      <c r="C44" s="45"/>
      <c r="D44" s="45"/>
      <c r="E44" s="45"/>
    </row>
    <row r="45" spans="1:5" x14ac:dyDescent="0.2">
      <c r="A45" s="45"/>
      <c r="B45" s="45"/>
      <c r="C45" s="45"/>
      <c r="D45" s="45"/>
      <c r="E45" s="45"/>
    </row>
    <row r="46" spans="1:5" x14ac:dyDescent="0.2">
      <c r="A46" s="45"/>
      <c r="B46" s="45"/>
      <c r="C46" s="45"/>
      <c r="D46" s="45"/>
      <c r="E46" s="45"/>
    </row>
    <row r="47" spans="1:5" x14ac:dyDescent="0.2">
      <c r="A47" s="45"/>
      <c r="B47" s="45"/>
      <c r="C47" s="45"/>
      <c r="D47" s="45"/>
      <c r="E47" s="45"/>
    </row>
    <row r="48" spans="1:5" x14ac:dyDescent="0.2">
      <c r="A48" s="45"/>
      <c r="B48" s="45"/>
      <c r="C48" s="45"/>
      <c r="D48" s="45"/>
      <c r="E48" s="45"/>
    </row>
    <row r="49" spans="1:5" x14ac:dyDescent="0.2">
      <c r="A49" s="45"/>
      <c r="B49" s="45"/>
      <c r="C49" s="45"/>
      <c r="D49" s="45"/>
      <c r="E49" s="45"/>
    </row>
    <row r="50" spans="1:5" x14ac:dyDescent="0.2">
      <c r="A50" s="45"/>
      <c r="B50" s="45"/>
      <c r="C50" s="45"/>
      <c r="D50" s="45"/>
      <c r="E50" s="45"/>
    </row>
    <row r="51" spans="1:5" x14ac:dyDescent="0.2">
      <c r="A51" s="45"/>
      <c r="B51" s="45"/>
      <c r="C51" s="45"/>
      <c r="D51" s="45"/>
      <c r="E51" s="45"/>
    </row>
    <row r="52" spans="1:5" x14ac:dyDescent="0.2">
      <c r="A52" s="45"/>
      <c r="B52" s="45"/>
      <c r="C52" s="45"/>
      <c r="D52" s="45"/>
      <c r="E52" s="45"/>
    </row>
    <row r="53" spans="1:5" x14ac:dyDescent="0.2">
      <c r="A53" s="45"/>
      <c r="B53" s="45"/>
      <c r="C53" s="45"/>
      <c r="D53" s="45"/>
      <c r="E53" s="45"/>
    </row>
    <row r="54" spans="1:5" x14ac:dyDescent="0.2">
      <c r="A54" s="45"/>
      <c r="B54" s="45"/>
      <c r="C54" s="45"/>
      <c r="D54" s="45"/>
      <c r="E54" s="45"/>
    </row>
    <row r="55" spans="1:5" x14ac:dyDescent="0.2">
      <c r="A55" s="45"/>
      <c r="B55" s="45"/>
      <c r="C55" s="45"/>
      <c r="D55" s="45"/>
      <c r="E55" s="45"/>
    </row>
    <row r="56" spans="1:5" x14ac:dyDescent="0.2">
      <c r="A56" s="45"/>
      <c r="B56" s="45"/>
      <c r="C56" s="45"/>
      <c r="D56" s="45"/>
      <c r="E56" s="45"/>
    </row>
    <row r="57" spans="1:5" x14ac:dyDescent="0.2">
      <c r="A57" s="45"/>
      <c r="B57" s="45"/>
      <c r="C57" s="45"/>
      <c r="D57" s="45"/>
      <c r="E57" s="45"/>
    </row>
    <row r="58" spans="1:5" x14ac:dyDescent="0.2">
      <c r="A58" s="45"/>
      <c r="B58" s="45"/>
      <c r="C58" s="45"/>
      <c r="D58" s="45"/>
      <c r="E58" s="45"/>
    </row>
    <row r="59" spans="1:5" x14ac:dyDescent="0.2">
      <c r="A59" s="45"/>
      <c r="B59" s="45"/>
      <c r="C59" s="45"/>
      <c r="D59" s="45"/>
      <c r="E59" s="45"/>
    </row>
    <row r="60" spans="1:5" x14ac:dyDescent="0.2">
      <c r="A60" s="45"/>
      <c r="B60" s="45"/>
      <c r="C60" s="45"/>
      <c r="D60" s="45"/>
      <c r="E60" s="45"/>
    </row>
    <row r="61" spans="1:5" x14ac:dyDescent="0.2">
      <c r="A61" s="45"/>
      <c r="B61" s="45"/>
      <c r="C61" s="45"/>
      <c r="D61" s="45"/>
      <c r="E61" s="45"/>
    </row>
    <row r="62" spans="1:5" x14ac:dyDescent="0.2">
      <c r="A62" s="45"/>
      <c r="B62" s="45"/>
      <c r="C62" s="45"/>
      <c r="D62" s="45"/>
      <c r="E62" s="45"/>
    </row>
    <row r="63" spans="1:5" x14ac:dyDescent="0.2">
      <c r="A63" s="45"/>
      <c r="B63" s="45"/>
      <c r="C63" s="45"/>
      <c r="D63" s="45"/>
      <c r="E63" s="45"/>
    </row>
    <row r="64" spans="1:5" x14ac:dyDescent="0.2">
      <c r="A64" s="45"/>
      <c r="B64" s="45"/>
      <c r="C64" s="45"/>
      <c r="D64" s="45"/>
      <c r="E64" s="45"/>
    </row>
    <row r="65" spans="1:5" x14ac:dyDescent="0.2">
      <c r="A65" s="45"/>
      <c r="B65" s="45"/>
      <c r="C65" s="45"/>
      <c r="D65" s="45"/>
      <c r="E65" s="45"/>
    </row>
    <row r="66" spans="1:5" x14ac:dyDescent="0.2">
      <c r="A66" s="45"/>
      <c r="B66" s="45"/>
      <c r="C66" s="45"/>
      <c r="D66" s="45"/>
      <c r="E66" s="45"/>
    </row>
    <row r="67" spans="1:5" x14ac:dyDescent="0.2">
      <c r="A67" s="45"/>
      <c r="B67" s="45"/>
      <c r="C67" s="45"/>
      <c r="D67" s="45"/>
      <c r="E67" s="45"/>
    </row>
    <row r="68" spans="1:5" x14ac:dyDescent="0.2">
      <c r="A68" s="45"/>
      <c r="B68" s="45"/>
      <c r="C68" s="45"/>
      <c r="D68" s="45"/>
      <c r="E68" s="45"/>
    </row>
    <row r="69" spans="1:5" x14ac:dyDescent="0.2">
      <c r="A69" s="45"/>
      <c r="B69" s="45"/>
      <c r="C69" s="45"/>
      <c r="D69" s="45"/>
      <c r="E69" s="45"/>
    </row>
    <row r="70" spans="1:5" x14ac:dyDescent="0.2">
      <c r="A70" s="45"/>
      <c r="B70" s="45"/>
      <c r="C70" s="45"/>
      <c r="D70" s="45"/>
      <c r="E70" s="45"/>
    </row>
    <row r="71" spans="1:5" x14ac:dyDescent="0.2">
      <c r="A71" s="45"/>
      <c r="B71" s="45"/>
      <c r="C71" s="45"/>
      <c r="D71" s="45"/>
      <c r="E71" s="45"/>
    </row>
    <row r="72" spans="1:5" x14ac:dyDescent="0.2">
      <c r="A72" s="45"/>
      <c r="B72" s="45"/>
      <c r="C72" s="45"/>
      <c r="D72" s="45"/>
      <c r="E72" s="45"/>
    </row>
    <row r="73" spans="1:5" x14ac:dyDescent="0.2">
      <c r="A73" s="45"/>
      <c r="B73" s="45"/>
      <c r="C73" s="45"/>
      <c r="D73" s="45"/>
      <c r="E73" s="45"/>
    </row>
    <row r="74" spans="1:5" x14ac:dyDescent="0.2">
      <c r="A74" s="45"/>
      <c r="B74" s="45"/>
      <c r="C74" s="45"/>
      <c r="D74" s="45"/>
      <c r="E74" s="45"/>
    </row>
    <row r="75" spans="1:5" x14ac:dyDescent="0.2">
      <c r="A75" s="45"/>
      <c r="B75" s="45"/>
      <c r="C75" s="45"/>
      <c r="D75" s="45"/>
      <c r="E75" s="45"/>
    </row>
    <row r="76" spans="1:5" x14ac:dyDescent="0.2">
      <c r="A76" s="45"/>
      <c r="B76" s="45"/>
      <c r="C76" s="45"/>
      <c r="D76" s="45"/>
      <c r="E76" s="45"/>
    </row>
    <row r="77" spans="1:5" x14ac:dyDescent="0.2">
      <c r="A77" s="45"/>
      <c r="B77" s="45"/>
      <c r="C77" s="45"/>
      <c r="D77" s="45"/>
      <c r="E77" s="45"/>
    </row>
    <row r="78" spans="1:5" x14ac:dyDescent="0.2">
      <c r="A78" s="45"/>
      <c r="B78" s="45"/>
      <c r="C78" s="45"/>
      <c r="D78" s="45"/>
      <c r="E78" s="45"/>
    </row>
    <row r="79" spans="1:5" x14ac:dyDescent="0.2">
      <c r="A79" s="45"/>
      <c r="B79" s="45"/>
      <c r="C79" s="45"/>
      <c r="D79" s="45"/>
      <c r="E79" s="45"/>
    </row>
    <row r="80" spans="1:5" x14ac:dyDescent="0.2">
      <c r="A80" s="45"/>
      <c r="B80" s="45"/>
      <c r="C80" s="45"/>
      <c r="D80" s="45"/>
      <c r="E80" s="45"/>
    </row>
    <row r="81" spans="1:5" x14ac:dyDescent="0.2">
      <c r="A81" s="45"/>
      <c r="B81" s="45"/>
      <c r="C81" s="45"/>
      <c r="D81" s="45"/>
      <c r="E81" s="45"/>
    </row>
    <row r="82" spans="1:5" x14ac:dyDescent="0.2">
      <c r="A82" s="45"/>
      <c r="B82" s="45"/>
      <c r="C82" s="45"/>
      <c r="D82" s="45"/>
      <c r="E82" s="45"/>
    </row>
    <row r="83" spans="1:5" x14ac:dyDescent="0.2">
      <c r="A83" s="45"/>
      <c r="B83" s="45"/>
      <c r="C83" s="45"/>
      <c r="D83" s="45"/>
      <c r="E83" s="45"/>
    </row>
    <row r="84" spans="1:5" x14ac:dyDescent="0.2">
      <c r="A84" s="45"/>
      <c r="B84" s="45"/>
      <c r="C84" s="45"/>
      <c r="D84" s="45"/>
      <c r="E84" s="45"/>
    </row>
    <row r="85" spans="1:5" x14ac:dyDescent="0.2">
      <c r="A85" s="45"/>
      <c r="B85" s="45"/>
      <c r="C85" s="45"/>
      <c r="D85" s="45"/>
      <c r="E85" s="45"/>
    </row>
    <row r="86" spans="1:5" x14ac:dyDescent="0.2">
      <c r="A86" s="45"/>
      <c r="B86" s="45"/>
      <c r="C86" s="45"/>
      <c r="D86" s="45"/>
      <c r="E86" s="45"/>
    </row>
    <row r="87" spans="1:5" x14ac:dyDescent="0.2">
      <c r="A87" s="45"/>
      <c r="B87" s="45"/>
      <c r="C87" s="45"/>
      <c r="D87" s="45"/>
      <c r="E87" s="45"/>
    </row>
    <row r="88" spans="1:5" x14ac:dyDescent="0.2">
      <c r="A88" s="45"/>
      <c r="B88" s="45"/>
      <c r="C88" s="45"/>
      <c r="D88" s="45"/>
      <c r="E88" s="45"/>
    </row>
    <row r="89" spans="1:5" x14ac:dyDescent="0.2">
      <c r="A89" s="45"/>
      <c r="B89" s="45"/>
      <c r="C89" s="45"/>
      <c r="D89" s="45"/>
      <c r="E89" s="45"/>
    </row>
    <row r="90" spans="1:5" x14ac:dyDescent="0.2">
      <c r="A90" s="45"/>
      <c r="B90" s="45"/>
      <c r="C90" s="45"/>
      <c r="D90" s="45"/>
      <c r="E90" s="45"/>
    </row>
    <row r="91" spans="1:5" x14ac:dyDescent="0.2">
      <c r="A91" s="45"/>
      <c r="B91" s="45"/>
      <c r="C91" s="45"/>
      <c r="D91" s="45"/>
      <c r="E91" s="45"/>
    </row>
    <row r="92" spans="1:5" x14ac:dyDescent="0.2">
      <c r="A92" s="45"/>
      <c r="B92" s="45"/>
      <c r="C92" s="45"/>
      <c r="D92" s="45"/>
      <c r="E92" s="45"/>
    </row>
    <row r="93" spans="1:5" x14ac:dyDescent="0.2">
      <c r="A93" s="45"/>
      <c r="B93" s="45"/>
      <c r="C93" s="45"/>
      <c r="D93" s="45"/>
      <c r="E93" s="45"/>
    </row>
    <row r="94" spans="1:5" x14ac:dyDescent="0.2">
      <c r="A94" s="45"/>
      <c r="B94" s="45"/>
      <c r="C94" s="45"/>
      <c r="D94" s="45"/>
      <c r="E94" s="45"/>
    </row>
    <row r="95" spans="1:5" x14ac:dyDescent="0.2">
      <c r="A95" s="45"/>
      <c r="B95" s="45"/>
      <c r="C95" s="45"/>
      <c r="D95" s="45"/>
      <c r="E95" s="45"/>
    </row>
    <row r="96" spans="1:5" x14ac:dyDescent="0.2">
      <c r="A96" s="45"/>
      <c r="B96" s="45"/>
      <c r="C96" s="45"/>
      <c r="D96" s="45"/>
      <c r="E96" s="45"/>
    </row>
    <row r="97" spans="1:5" x14ac:dyDescent="0.2">
      <c r="A97" s="45"/>
      <c r="B97" s="45"/>
      <c r="C97" s="45"/>
      <c r="D97" s="45"/>
      <c r="E97" s="45"/>
    </row>
    <row r="98" spans="1:5" x14ac:dyDescent="0.2">
      <c r="A98" s="45"/>
      <c r="B98" s="45"/>
      <c r="C98" s="45"/>
      <c r="D98" s="45"/>
      <c r="E98" s="45"/>
    </row>
    <row r="99" spans="1:5" x14ac:dyDescent="0.2">
      <c r="A99" s="45"/>
      <c r="B99" s="45"/>
      <c r="C99" s="45"/>
      <c r="D99" s="45"/>
      <c r="E99" s="45"/>
    </row>
    <row r="100" spans="1:5" x14ac:dyDescent="0.2">
      <c r="A100" s="45"/>
      <c r="B100" s="45"/>
      <c r="C100" s="45"/>
      <c r="D100" s="45"/>
      <c r="E100" s="45"/>
    </row>
    <row r="101" spans="1:5" x14ac:dyDescent="0.2">
      <c r="A101" s="45"/>
      <c r="B101" s="45"/>
      <c r="C101" s="45"/>
      <c r="D101" s="45"/>
      <c r="E101" s="45"/>
    </row>
    <row r="102" spans="1:5" x14ac:dyDescent="0.2">
      <c r="A102" s="45"/>
      <c r="B102" s="45"/>
      <c r="C102" s="45"/>
      <c r="D102" s="45"/>
      <c r="E102" s="45"/>
    </row>
    <row r="103" spans="1:5" x14ac:dyDescent="0.2">
      <c r="A103" s="45"/>
      <c r="B103" s="45"/>
      <c r="C103" s="45"/>
      <c r="D103" s="45"/>
      <c r="E103" s="45"/>
    </row>
    <row r="104" spans="1:5" x14ac:dyDescent="0.2">
      <c r="A104" s="45"/>
      <c r="B104" s="45"/>
      <c r="C104" s="45"/>
      <c r="D104" s="45"/>
      <c r="E104" s="45"/>
    </row>
    <row r="105" spans="1:5" x14ac:dyDescent="0.2">
      <c r="A105" s="45"/>
      <c r="B105" s="45"/>
      <c r="C105" s="45"/>
      <c r="D105" s="45"/>
      <c r="E105" s="45"/>
    </row>
    <row r="106" spans="1:5" x14ac:dyDescent="0.2">
      <c r="A106" s="45"/>
      <c r="B106" s="45"/>
      <c r="C106" s="45"/>
      <c r="D106" s="45"/>
      <c r="E106" s="45"/>
    </row>
    <row r="107" spans="1:5" x14ac:dyDescent="0.2">
      <c r="A107" s="45"/>
      <c r="B107" s="45"/>
      <c r="C107" s="45"/>
      <c r="D107" s="45"/>
      <c r="E107" s="45"/>
    </row>
    <row r="108" spans="1:5" x14ac:dyDescent="0.2">
      <c r="A108" s="45"/>
      <c r="B108" s="45"/>
      <c r="C108" s="45"/>
      <c r="D108" s="45"/>
      <c r="E108" s="45"/>
    </row>
    <row r="109" spans="1:5" x14ac:dyDescent="0.2">
      <c r="A109" s="45"/>
      <c r="B109" s="45"/>
      <c r="C109" s="45"/>
      <c r="D109" s="45"/>
      <c r="E109" s="45"/>
    </row>
    <row r="110" spans="1:5" x14ac:dyDescent="0.2">
      <c r="A110" s="45"/>
      <c r="B110" s="45"/>
      <c r="C110" s="45"/>
      <c r="D110" s="45"/>
      <c r="E110" s="45"/>
    </row>
    <row r="111" spans="1:5" x14ac:dyDescent="0.2">
      <c r="A111" s="45"/>
      <c r="B111" s="45"/>
      <c r="C111" s="45"/>
      <c r="D111" s="45"/>
      <c r="E111" s="45"/>
    </row>
    <row r="112" spans="1:5" x14ac:dyDescent="0.2">
      <c r="A112" s="45"/>
      <c r="B112" s="45"/>
      <c r="C112" s="45"/>
      <c r="D112" s="45"/>
      <c r="E112" s="45"/>
    </row>
    <row r="113" spans="1:5" x14ac:dyDescent="0.2">
      <c r="A113" s="45"/>
      <c r="B113" s="45"/>
      <c r="C113" s="45"/>
      <c r="D113" s="45"/>
      <c r="E113" s="45"/>
    </row>
    <row r="114" spans="1:5" x14ac:dyDescent="0.2">
      <c r="A114" s="45"/>
      <c r="B114" s="45"/>
      <c r="C114" s="45"/>
      <c r="D114" s="45"/>
      <c r="E114" s="45"/>
    </row>
    <row r="115" spans="1:5" x14ac:dyDescent="0.2">
      <c r="A115" s="45"/>
      <c r="B115" s="45"/>
      <c r="C115" s="45"/>
      <c r="D115" s="45"/>
      <c r="E115" s="45"/>
    </row>
    <row r="116" spans="1:5" x14ac:dyDescent="0.2">
      <c r="A116" s="45"/>
      <c r="B116" s="45"/>
      <c r="C116" s="45"/>
      <c r="D116" s="45"/>
      <c r="E116" s="45"/>
    </row>
    <row r="117" spans="1:5" x14ac:dyDescent="0.2">
      <c r="A117" s="45"/>
      <c r="B117" s="45"/>
      <c r="C117" s="45"/>
      <c r="D117" s="45"/>
      <c r="E117" s="45"/>
    </row>
    <row r="118" spans="1:5" x14ac:dyDescent="0.2">
      <c r="A118" s="45"/>
      <c r="B118" s="45"/>
      <c r="C118" s="45"/>
      <c r="D118" s="45"/>
      <c r="E118" s="45"/>
    </row>
    <row r="119" spans="1:5" x14ac:dyDescent="0.2">
      <c r="A119" s="45"/>
      <c r="B119" s="45"/>
      <c r="C119" s="45"/>
      <c r="D119" s="45"/>
      <c r="E119" s="45"/>
    </row>
    <row r="120" spans="1:5" x14ac:dyDescent="0.2">
      <c r="A120" s="45"/>
      <c r="B120" s="45"/>
      <c r="C120" s="45"/>
      <c r="D120" s="45"/>
      <c r="E120" s="45"/>
    </row>
    <row r="121" spans="1:5" x14ac:dyDescent="0.2">
      <c r="A121" s="45"/>
      <c r="B121" s="45"/>
      <c r="C121" s="45"/>
      <c r="D121" s="45"/>
      <c r="E121" s="45"/>
    </row>
    <row r="122" spans="1:5" x14ac:dyDescent="0.2">
      <c r="A122" s="45"/>
      <c r="B122" s="45"/>
      <c r="C122" s="45"/>
      <c r="D122" s="45"/>
      <c r="E122" s="45"/>
    </row>
    <row r="123" spans="1:5" x14ac:dyDescent="0.2">
      <c r="A123" s="45"/>
      <c r="B123" s="45"/>
      <c r="C123" s="45"/>
      <c r="D123" s="45"/>
      <c r="E123" s="45"/>
    </row>
    <row r="124" spans="1:5" x14ac:dyDescent="0.2">
      <c r="A124" s="45"/>
      <c r="B124" s="45"/>
      <c r="C124" s="45"/>
      <c r="D124" s="45"/>
      <c r="E124" s="45"/>
    </row>
    <row r="125" spans="1:5" x14ac:dyDescent="0.2">
      <c r="A125" s="45"/>
      <c r="B125" s="45"/>
      <c r="C125" s="45"/>
      <c r="D125" s="45"/>
      <c r="E125" s="45"/>
    </row>
    <row r="126" spans="1:5" x14ac:dyDescent="0.2">
      <c r="A126" s="45"/>
      <c r="B126" s="45"/>
      <c r="C126" s="45"/>
      <c r="D126" s="45"/>
      <c r="E126" s="45"/>
    </row>
    <row r="127" spans="1:5" x14ac:dyDescent="0.2">
      <c r="A127" s="45"/>
      <c r="B127" s="45"/>
      <c r="C127" s="45"/>
      <c r="D127" s="45"/>
      <c r="E127" s="45"/>
    </row>
    <row r="128" spans="1:5" x14ac:dyDescent="0.2">
      <c r="A128" s="45"/>
      <c r="B128" s="45"/>
      <c r="C128" s="45"/>
      <c r="D128" s="45"/>
      <c r="E128" s="45"/>
    </row>
    <row r="129" spans="1:5" x14ac:dyDescent="0.2">
      <c r="A129" s="45"/>
      <c r="B129" s="45"/>
      <c r="C129" s="45"/>
      <c r="D129" s="45"/>
      <c r="E129" s="45"/>
    </row>
    <row r="130" spans="1:5" x14ac:dyDescent="0.2">
      <c r="A130" s="45"/>
      <c r="B130" s="45"/>
      <c r="C130" s="45"/>
      <c r="D130" s="45"/>
      <c r="E130" s="45"/>
    </row>
    <row r="131" spans="1:5" x14ac:dyDescent="0.2">
      <c r="A131" s="45"/>
      <c r="B131" s="45"/>
      <c r="C131" s="45"/>
      <c r="D131" s="45"/>
      <c r="E131" s="45"/>
    </row>
    <row r="132" spans="1:5" x14ac:dyDescent="0.2">
      <c r="A132" s="45"/>
      <c r="B132" s="45"/>
      <c r="C132" s="45"/>
      <c r="D132" s="45"/>
      <c r="E132" s="45"/>
    </row>
  </sheetData>
  <sheetProtection sort="0" autoFilter="0" pivotTables="0"/>
  <sortState ref="A8:E19">
    <sortCondition ref="A8:A19"/>
  </sortState>
  <mergeCells count="1">
    <mergeCell ref="H7:I7"/>
  </mergeCells>
  <hyperlinks>
    <hyperlink ref="H7:I7" location="Sommaire!B1" display="REVENIR AU SOMMAIRE"/>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W88"/>
  <sheetViews>
    <sheetView showGridLines="0" topLeftCell="A7" zoomScaleNormal="100" workbookViewId="0">
      <selection activeCell="A64" sqref="A64"/>
    </sheetView>
  </sheetViews>
  <sheetFormatPr baseColWidth="10" defaultColWidth="10.85546875" defaultRowHeight="12.75" x14ac:dyDescent="0.2"/>
  <cols>
    <col min="1" max="1" width="29.28515625" style="6" customWidth="1"/>
    <col min="2" max="2" width="14.5703125" style="6" customWidth="1"/>
    <col min="3" max="3" width="13.28515625" style="6" customWidth="1"/>
    <col min="4" max="4" width="17.85546875" style="1" customWidth="1"/>
    <col min="5" max="5" width="10.7109375" style="6" customWidth="1"/>
    <col min="6" max="6" width="16.28515625" style="6" customWidth="1"/>
    <col min="7" max="18" width="10.85546875" style="6"/>
    <col min="19" max="19" width="10.85546875" style="290"/>
    <col min="20" max="16384" width="10.85546875" style="6"/>
  </cols>
  <sheetData>
    <row r="1" spans="1:19" ht="18" x14ac:dyDescent="0.2">
      <c r="A1" s="99" t="str">
        <f>"LE MARCHÉ DE L’EMPLOI CADRE EN " &amp;anneen1&amp; " ET SES ÉVOLUTIONS PAR RÉGION"</f>
        <v>LE MARCHÉ DE L’EMPLOI CADRE EN 2016 ET SES ÉVOLUTIONS PAR RÉGION</v>
      </c>
      <c r="B1" s="64"/>
      <c r="C1" s="64"/>
      <c r="D1" s="97"/>
      <c r="E1" s="64"/>
      <c r="F1" s="64"/>
      <c r="G1" s="64"/>
    </row>
    <row r="2" spans="1:19" ht="15" x14ac:dyDescent="0.2">
      <c r="A2" s="100" t="s">
        <v>52</v>
      </c>
      <c r="B2" s="64"/>
      <c r="C2" s="64"/>
      <c r="D2" s="97"/>
      <c r="E2" s="64"/>
      <c r="F2" s="64"/>
      <c r="G2" s="64"/>
    </row>
    <row r="3" spans="1:19" ht="15" x14ac:dyDescent="0.2">
      <c r="A3" s="100"/>
      <c r="B3" s="64"/>
      <c r="C3" s="64"/>
      <c r="D3" s="97"/>
      <c r="E3" s="64"/>
      <c r="F3" s="64"/>
      <c r="G3" s="64"/>
    </row>
    <row r="4" spans="1:19" s="14" customFormat="1" ht="14.25" x14ac:dyDescent="0.2">
      <c r="A4" s="110"/>
      <c r="B4" s="110"/>
      <c r="C4" s="110"/>
      <c r="D4" s="111"/>
      <c r="E4" s="110"/>
      <c r="F4" s="110"/>
      <c r="G4" s="110"/>
      <c r="S4" s="291"/>
    </row>
    <row r="5" spans="1:19" x14ac:dyDescent="0.2">
      <c r="A5" s="85" t="str">
        <f>"Tableau 33 : Évolution du nombre de recrutements de cadres réalisés entre " &amp;anneen&amp; " et " &amp;anneen1&amp; " par région (en CDI ou CDD d’un an et plus)"</f>
        <v>Tableau 33 : Évolution du nombre de recrutements de cadres réalisés entre 2015 et 2016 par région (en CDI ou CDD d’un an et plus)</v>
      </c>
      <c r="B5" s="64"/>
      <c r="C5" s="64"/>
      <c r="D5" s="97"/>
      <c r="E5" s="64"/>
      <c r="F5" s="64"/>
      <c r="G5" s="64"/>
    </row>
    <row r="6" spans="1:19" ht="13.5" thickBot="1" x14ac:dyDescent="0.25">
      <c r="A6" s="85"/>
      <c r="B6" s="64"/>
      <c r="C6" s="64"/>
      <c r="D6" s="97"/>
      <c r="E6" s="64"/>
      <c r="F6" s="64"/>
      <c r="G6" s="64"/>
    </row>
    <row r="7" spans="1:19" ht="39.950000000000003" customHeight="1" thickBot="1" x14ac:dyDescent="0.25">
      <c r="A7" s="345" t="s">
        <v>57</v>
      </c>
      <c r="B7" s="101" t="str">
        <f>"Recrutements "&amp;anneen</f>
        <v>Recrutements 2015</v>
      </c>
      <c r="C7" s="104" t="str">
        <f>"Recrutements "&amp;anneen1</f>
        <v>Recrutements 2016</v>
      </c>
      <c r="D7" s="104" t="str">
        <f>"Évolution "&amp;anneen&amp;"/"&amp;anneen1</f>
        <v>Évolution 2015/2016</v>
      </c>
      <c r="E7" s="64"/>
      <c r="F7" s="550" t="s">
        <v>35</v>
      </c>
      <c r="G7" s="551"/>
    </row>
    <row r="8" spans="1:19" x14ac:dyDescent="0.2">
      <c r="A8" s="381" t="s">
        <v>148</v>
      </c>
      <c r="B8" s="112">
        <v>20050</v>
      </c>
      <c r="C8" s="113">
        <v>22550</v>
      </c>
      <c r="D8" s="295">
        <v>0.12</v>
      </c>
      <c r="E8" s="334"/>
      <c r="F8" s="114"/>
      <c r="G8" s="64"/>
      <c r="S8" s="290" t="str">
        <f>IF(AND(D8&gt;=-1%,D8&lt;=1%),"stables",IF(D8&gt;1%,"en hausse","en baisse"))</f>
        <v>en hausse</v>
      </c>
    </row>
    <row r="9" spans="1:19" x14ac:dyDescent="0.2">
      <c r="A9" s="71" t="s">
        <v>149</v>
      </c>
      <c r="B9" s="112">
        <v>3920</v>
      </c>
      <c r="C9" s="113">
        <v>4000</v>
      </c>
      <c r="D9" s="295">
        <v>0.02</v>
      </c>
      <c r="E9" s="334"/>
      <c r="F9" s="114"/>
      <c r="G9" s="64"/>
      <c r="S9" s="290" t="str">
        <f t="shared" ref="S9:S20" si="0">IF(AND(D9&gt;=-1%,D9&lt;=1%),"stables",IF(D9&gt;1%,"en hausse","en baisse"))</f>
        <v>en hausse</v>
      </c>
    </row>
    <row r="10" spans="1:19" x14ac:dyDescent="0.2">
      <c r="A10" s="71" t="s">
        <v>150</v>
      </c>
      <c r="B10" s="112">
        <v>5390</v>
      </c>
      <c r="C10" s="113">
        <v>5600</v>
      </c>
      <c r="D10" s="295">
        <v>0.04</v>
      </c>
      <c r="E10" s="334"/>
      <c r="F10" s="114"/>
      <c r="G10" s="64"/>
      <c r="S10" s="290" t="str">
        <f t="shared" si="0"/>
        <v>en hausse</v>
      </c>
    </row>
    <row r="11" spans="1:19" x14ac:dyDescent="0.2">
      <c r="A11" s="71" t="s">
        <v>151</v>
      </c>
      <c r="B11" s="112">
        <v>4550</v>
      </c>
      <c r="C11" s="113">
        <v>4360</v>
      </c>
      <c r="D11" s="295">
        <v>-0.04</v>
      </c>
      <c r="E11" s="334"/>
      <c r="F11" s="114"/>
      <c r="G11" s="64"/>
      <c r="S11" s="290" t="str">
        <f t="shared" si="0"/>
        <v>en baisse</v>
      </c>
    </row>
    <row r="12" spans="1:19" x14ac:dyDescent="0.2">
      <c r="A12" s="68" t="s">
        <v>276</v>
      </c>
      <c r="B12" s="112">
        <v>7000</v>
      </c>
      <c r="C12" s="113">
        <v>8070</v>
      </c>
      <c r="D12" s="295">
        <v>0.15</v>
      </c>
      <c r="E12" s="334"/>
      <c r="F12" s="114"/>
      <c r="G12" s="64"/>
      <c r="S12" s="290" t="str">
        <f t="shared" si="0"/>
        <v>en hausse</v>
      </c>
    </row>
    <row r="13" spans="1:19" x14ac:dyDescent="0.2">
      <c r="A13" s="71" t="s">
        <v>277</v>
      </c>
      <c r="B13" s="112">
        <v>13220</v>
      </c>
      <c r="C13" s="113">
        <v>12830</v>
      </c>
      <c r="D13" s="295">
        <v>-0.03</v>
      </c>
      <c r="E13" s="334"/>
      <c r="F13" s="114"/>
      <c r="G13" s="64"/>
      <c r="S13" s="290" t="str">
        <f t="shared" si="0"/>
        <v>en baisse</v>
      </c>
    </row>
    <row r="14" spans="1:19" x14ac:dyDescent="0.2">
      <c r="A14" s="71" t="s">
        <v>23</v>
      </c>
      <c r="B14" s="112">
        <v>89770</v>
      </c>
      <c r="C14" s="113">
        <v>98560</v>
      </c>
      <c r="D14" s="295">
        <v>0.1</v>
      </c>
      <c r="E14" s="334"/>
      <c r="F14" s="114"/>
      <c r="G14" s="64"/>
      <c r="S14" s="290" t="str">
        <f t="shared" si="0"/>
        <v>en hausse</v>
      </c>
    </row>
    <row r="15" spans="1:19" x14ac:dyDescent="0.2">
      <c r="A15" s="71" t="s">
        <v>152</v>
      </c>
      <c r="B15" s="112">
        <v>4040</v>
      </c>
      <c r="C15" s="113">
        <v>5660</v>
      </c>
      <c r="D15" s="295">
        <v>0.4</v>
      </c>
      <c r="E15" s="334"/>
      <c r="F15" s="114"/>
      <c r="G15" s="64"/>
      <c r="S15" s="290" t="str">
        <f t="shared" si="0"/>
        <v>en hausse</v>
      </c>
    </row>
    <row r="16" spans="1:19" x14ac:dyDescent="0.2">
      <c r="A16" s="71" t="s">
        <v>278</v>
      </c>
      <c r="B16" s="112">
        <v>7840</v>
      </c>
      <c r="C16" s="113">
        <v>9080</v>
      </c>
      <c r="D16" s="295">
        <v>0.16</v>
      </c>
      <c r="E16" s="334"/>
      <c r="F16" s="114"/>
      <c r="G16" s="64"/>
      <c r="S16" s="290" t="str">
        <f t="shared" si="0"/>
        <v>en hausse</v>
      </c>
    </row>
    <row r="17" spans="1:19" x14ac:dyDescent="0.2">
      <c r="A17" s="71" t="s">
        <v>279</v>
      </c>
      <c r="B17" s="112">
        <v>9010</v>
      </c>
      <c r="C17" s="113">
        <v>11600</v>
      </c>
      <c r="D17" s="295">
        <v>0.28999999999999998</v>
      </c>
      <c r="E17" s="334"/>
      <c r="F17" s="114"/>
      <c r="G17" s="64"/>
      <c r="S17" s="290" t="str">
        <f t="shared" si="0"/>
        <v>en hausse</v>
      </c>
    </row>
    <row r="18" spans="1:19" x14ac:dyDescent="0.2">
      <c r="A18" s="71" t="s">
        <v>153</v>
      </c>
      <c r="B18" s="112">
        <v>7640</v>
      </c>
      <c r="C18" s="113">
        <v>9850</v>
      </c>
      <c r="D18" s="295">
        <v>0.28999999999999998</v>
      </c>
      <c r="E18" s="334"/>
      <c r="F18" s="114"/>
      <c r="G18" s="64"/>
      <c r="S18" s="290" t="str">
        <f t="shared" si="0"/>
        <v>en hausse</v>
      </c>
    </row>
    <row r="19" spans="1:19" ht="13.5" thickBot="1" x14ac:dyDescent="0.25">
      <c r="A19" s="399" t="s">
        <v>154</v>
      </c>
      <c r="B19" s="293">
        <v>9370</v>
      </c>
      <c r="C19" s="294">
        <v>11940</v>
      </c>
      <c r="D19" s="296">
        <v>0.27</v>
      </c>
      <c r="E19" s="334"/>
      <c r="F19" s="114"/>
      <c r="G19" s="64"/>
      <c r="S19" s="290" t="str">
        <f t="shared" si="0"/>
        <v>en hausse</v>
      </c>
    </row>
    <row r="20" spans="1:19" ht="13.5" thickBot="1" x14ac:dyDescent="0.25">
      <c r="A20" s="373" t="s">
        <v>10</v>
      </c>
      <c r="B20" s="410">
        <v>181800</v>
      </c>
      <c r="C20" s="411">
        <v>204100</v>
      </c>
      <c r="D20" s="412">
        <v>0.12</v>
      </c>
      <c r="E20" s="334"/>
      <c r="F20" s="114"/>
      <c r="G20" s="64"/>
      <c r="S20" s="290" t="str">
        <f t="shared" si="0"/>
        <v>en hausse</v>
      </c>
    </row>
    <row r="21" spans="1:19" x14ac:dyDescent="0.2">
      <c r="A21" s="95"/>
      <c r="B21" s="115"/>
      <c r="C21" s="115"/>
      <c r="D21" s="116"/>
      <c r="E21" s="64"/>
      <c r="F21" s="64"/>
      <c r="G21" s="64"/>
    </row>
    <row r="22" spans="1:19" x14ac:dyDescent="0.2">
      <c r="A22" s="81" t="str">
        <f>"Source : Apec," &amp;anneen2</f>
        <v>Source : Apec,2017</v>
      </c>
      <c r="B22" s="117"/>
      <c r="C22" s="117"/>
      <c r="D22" s="97"/>
      <c r="E22" s="64"/>
      <c r="F22" s="64"/>
      <c r="G22" s="64"/>
    </row>
    <row r="23" spans="1:19" x14ac:dyDescent="0.2">
      <c r="A23" s="81" t="s">
        <v>24</v>
      </c>
      <c r="B23" s="117"/>
      <c r="C23" s="117"/>
      <c r="D23" s="97"/>
      <c r="E23" s="64"/>
      <c r="F23" s="64"/>
      <c r="G23" s="64"/>
    </row>
    <row r="24" spans="1:19" x14ac:dyDescent="0.2">
      <c r="A24" s="108" t="str">
        <f>"Dans la région Pays de Loire, les recrutements ont été " &amp;S18&amp;  " de " &amp;ROUND(D18*100,0)&amp; " % entre " &amp;anneen&amp; " et " &amp;anneen1&amp; "."</f>
        <v>Dans la région Pays de Loire, les recrutements ont été en hausse de 29 % entre 2015 et 2016.</v>
      </c>
      <c r="B24" s="64"/>
      <c r="C24" s="64"/>
      <c r="D24" s="97"/>
      <c r="E24" s="64"/>
      <c r="F24" s="64"/>
      <c r="G24" s="64"/>
    </row>
    <row r="25" spans="1:19" x14ac:dyDescent="0.2">
      <c r="A25" s="118"/>
      <c r="B25" s="64"/>
      <c r="C25" s="64"/>
      <c r="D25" s="97"/>
      <c r="E25" s="64"/>
      <c r="F25" s="64"/>
      <c r="G25" s="64"/>
    </row>
    <row r="26" spans="1:19" s="14" customFormat="1" ht="14.25" x14ac:dyDescent="0.2">
      <c r="A26" s="85" t="str">
        <f>"Tableau 34 : Évolution du nombre de promotions internes de salariés au statut de cadre entre "  &amp;anneen&amp; " et " &amp;anneen1&amp; " par région"</f>
        <v>Tableau 34 : Évolution du nombre de promotions internes de salariés au statut de cadre entre 2015 et 2016 par région</v>
      </c>
      <c r="B26" s="110"/>
      <c r="C26" s="110"/>
      <c r="D26" s="111"/>
      <c r="E26" s="110"/>
      <c r="F26" s="110"/>
      <c r="G26" s="110"/>
      <c r="S26" s="291"/>
    </row>
    <row r="27" spans="1:19" ht="13.5" thickBot="1" x14ac:dyDescent="0.25">
      <c r="A27" s="64"/>
      <c r="B27" s="64"/>
      <c r="C27" s="64"/>
      <c r="D27" s="97"/>
      <c r="E27" s="64"/>
      <c r="F27" s="64"/>
      <c r="G27" s="64"/>
    </row>
    <row r="28" spans="1:19" ht="47.25" customHeight="1" thickBot="1" x14ac:dyDescent="0.25">
      <c r="A28" s="345" t="s">
        <v>57</v>
      </c>
      <c r="B28" s="119" t="str">
        <f>"Promotions internes au statut de cadre en " &amp;anneen</f>
        <v>Promotions internes au statut de cadre en 2015</v>
      </c>
      <c r="C28" s="102" t="str">
        <f>"Promotions internes au statut de cadre en " &amp;anneen1</f>
        <v>Promotions internes au statut de cadre en 2016</v>
      </c>
      <c r="D28" s="104" t="str">
        <f>"Évolution "&amp;anneen&amp;"/"&amp;anneen1</f>
        <v>Évolution 2015/2016</v>
      </c>
      <c r="E28" s="64"/>
      <c r="F28" s="550" t="s">
        <v>35</v>
      </c>
      <c r="G28" s="551"/>
    </row>
    <row r="29" spans="1:19" x14ac:dyDescent="0.2">
      <c r="A29" s="381" t="s">
        <v>148</v>
      </c>
      <c r="B29" s="112">
        <v>5050</v>
      </c>
      <c r="C29" s="113">
        <v>6180</v>
      </c>
      <c r="D29" s="295">
        <v>0.22</v>
      </c>
      <c r="E29" s="334"/>
      <c r="F29" s="114"/>
      <c r="G29" s="64"/>
      <c r="S29" s="290" t="str">
        <f>IF(AND(D29&gt;=-1%,D29&lt;=1%),"stabilité",IF(D29&gt;1%," hausse"," baisse"))</f>
        <v xml:space="preserve"> hausse</v>
      </c>
    </row>
    <row r="30" spans="1:19" x14ac:dyDescent="0.2">
      <c r="A30" s="71" t="s">
        <v>149</v>
      </c>
      <c r="B30" s="112">
        <v>1420</v>
      </c>
      <c r="C30" s="113">
        <v>1400</v>
      </c>
      <c r="D30" s="295">
        <v>-0.01</v>
      </c>
      <c r="E30" s="334"/>
      <c r="F30" s="114"/>
      <c r="G30" s="64"/>
      <c r="S30" s="290" t="str">
        <f t="shared" ref="S30:S41" si="1">IF(AND(D30&gt;=-1%,D30&lt;=1%),"stabilité",IF(D30&gt;1%," hausse"," baisse"))</f>
        <v>stabilité</v>
      </c>
    </row>
    <row r="31" spans="1:19" x14ac:dyDescent="0.2">
      <c r="A31" s="71" t="s">
        <v>150</v>
      </c>
      <c r="B31" s="112">
        <v>1410</v>
      </c>
      <c r="C31" s="113">
        <v>1480</v>
      </c>
      <c r="D31" s="295">
        <v>0.05</v>
      </c>
      <c r="E31" s="334"/>
      <c r="F31" s="114"/>
      <c r="G31" s="64"/>
      <c r="S31" s="290" t="str">
        <f t="shared" si="1"/>
        <v xml:space="preserve"> hausse</v>
      </c>
    </row>
    <row r="32" spans="1:19" x14ac:dyDescent="0.2">
      <c r="A32" s="71" t="s">
        <v>151</v>
      </c>
      <c r="B32" s="112">
        <v>1550</v>
      </c>
      <c r="C32" s="113">
        <v>1600</v>
      </c>
      <c r="D32" s="295">
        <v>0.03</v>
      </c>
      <c r="E32" s="334"/>
      <c r="F32" s="114"/>
      <c r="G32" s="64"/>
      <c r="S32" s="290" t="str">
        <f t="shared" si="1"/>
        <v xml:space="preserve"> hausse</v>
      </c>
    </row>
    <row r="33" spans="1:19" x14ac:dyDescent="0.2">
      <c r="A33" s="68" t="s">
        <v>276</v>
      </c>
      <c r="B33" s="112">
        <v>2510</v>
      </c>
      <c r="C33" s="458">
        <v>2870</v>
      </c>
      <c r="D33" s="295">
        <v>0.14000000000000001</v>
      </c>
      <c r="E33" s="334"/>
      <c r="F33" s="114"/>
      <c r="G33" s="64"/>
      <c r="S33" s="290" t="str">
        <f t="shared" si="1"/>
        <v xml:space="preserve"> hausse</v>
      </c>
    </row>
    <row r="34" spans="1:19" x14ac:dyDescent="0.2">
      <c r="A34" s="71" t="s">
        <v>277</v>
      </c>
      <c r="B34" s="112">
        <v>2960</v>
      </c>
      <c r="C34" s="113">
        <v>3820</v>
      </c>
      <c r="D34" s="295">
        <v>0.28999999999999998</v>
      </c>
      <c r="E34" s="334"/>
      <c r="F34" s="114"/>
      <c r="G34" s="64"/>
      <c r="S34" s="290" t="str">
        <f t="shared" si="1"/>
        <v xml:space="preserve"> hausse</v>
      </c>
    </row>
    <row r="35" spans="1:19" x14ac:dyDescent="0.2">
      <c r="A35" s="71" t="s">
        <v>23</v>
      </c>
      <c r="B35" s="112">
        <v>13240</v>
      </c>
      <c r="C35" s="113">
        <v>13980</v>
      </c>
      <c r="D35" s="295">
        <v>0.06</v>
      </c>
      <c r="E35" s="334"/>
      <c r="F35" s="114"/>
      <c r="G35" s="64"/>
      <c r="S35" s="290" t="str">
        <f t="shared" si="1"/>
        <v xml:space="preserve"> hausse</v>
      </c>
    </row>
    <row r="36" spans="1:19" x14ac:dyDescent="0.2">
      <c r="A36" s="71" t="s">
        <v>152</v>
      </c>
      <c r="B36" s="112">
        <v>1950</v>
      </c>
      <c r="C36" s="113">
        <v>1810</v>
      </c>
      <c r="D36" s="295">
        <v>-7.0000000000000007E-2</v>
      </c>
      <c r="E36" s="334"/>
      <c r="F36" s="114"/>
      <c r="G36" s="64"/>
      <c r="S36" s="290" t="str">
        <f t="shared" si="1"/>
        <v xml:space="preserve"> baisse</v>
      </c>
    </row>
    <row r="37" spans="1:19" x14ac:dyDescent="0.2">
      <c r="A37" s="71" t="s">
        <v>278</v>
      </c>
      <c r="B37" s="112">
        <v>3130</v>
      </c>
      <c r="C37" s="113">
        <v>3140</v>
      </c>
      <c r="D37" s="295" t="s">
        <v>284</v>
      </c>
      <c r="E37" s="334"/>
      <c r="F37" s="114"/>
      <c r="G37" s="64"/>
      <c r="S37" s="290" t="str">
        <f t="shared" si="1"/>
        <v xml:space="preserve"> hausse</v>
      </c>
    </row>
    <row r="38" spans="1:19" x14ac:dyDescent="0.2">
      <c r="A38" s="71" t="s">
        <v>279</v>
      </c>
      <c r="B38" s="112">
        <v>2860</v>
      </c>
      <c r="C38" s="113">
        <v>3130</v>
      </c>
      <c r="D38" s="295">
        <v>0.09</v>
      </c>
      <c r="E38" s="334"/>
      <c r="F38" s="114"/>
      <c r="G38" s="64"/>
      <c r="S38" s="290" t="str">
        <f t="shared" si="1"/>
        <v xml:space="preserve"> hausse</v>
      </c>
    </row>
    <row r="39" spans="1:19" x14ac:dyDescent="0.2">
      <c r="A39" s="71" t="s">
        <v>153</v>
      </c>
      <c r="B39" s="112">
        <v>2520</v>
      </c>
      <c r="C39" s="113">
        <v>2600</v>
      </c>
      <c r="D39" s="295">
        <v>0.03</v>
      </c>
      <c r="E39" s="334"/>
      <c r="F39" s="114"/>
      <c r="G39" s="64"/>
      <c r="S39" s="290" t="str">
        <f t="shared" si="1"/>
        <v xml:space="preserve"> hausse</v>
      </c>
    </row>
    <row r="40" spans="1:19" ht="13.5" thickBot="1" x14ac:dyDescent="0.25">
      <c r="A40" s="399" t="s">
        <v>154</v>
      </c>
      <c r="B40" s="293">
        <v>2600</v>
      </c>
      <c r="C40" s="294">
        <v>3190</v>
      </c>
      <c r="D40" s="296">
        <v>0.23</v>
      </c>
      <c r="E40" s="334"/>
      <c r="F40" s="114"/>
      <c r="G40" s="64"/>
      <c r="S40" s="290" t="str">
        <f t="shared" si="1"/>
        <v xml:space="preserve"> hausse</v>
      </c>
    </row>
    <row r="41" spans="1:19" ht="13.5" thickBot="1" x14ac:dyDescent="0.25">
      <c r="A41" s="373" t="s">
        <v>10</v>
      </c>
      <c r="B41" s="410">
        <v>41200</v>
      </c>
      <c r="C41" s="411">
        <v>45200</v>
      </c>
      <c r="D41" s="412">
        <v>0.1</v>
      </c>
      <c r="E41" s="334"/>
      <c r="F41" s="114"/>
      <c r="G41" s="64"/>
      <c r="S41" s="290" t="str">
        <f t="shared" si="1"/>
        <v xml:space="preserve"> hausse</v>
      </c>
    </row>
    <row r="42" spans="1:19" x14ac:dyDescent="0.2">
      <c r="A42" s="81" t="s">
        <v>24</v>
      </c>
      <c r="B42" s="115"/>
      <c r="C42" s="115"/>
      <c r="D42" s="116"/>
      <c r="E42" s="64"/>
      <c r="F42" s="64"/>
      <c r="G42" s="64"/>
    </row>
    <row r="43" spans="1:19" x14ac:dyDescent="0.2">
      <c r="A43" s="81" t="str">
        <f>"Source : Apec," &amp;anneen2</f>
        <v>Source : Apec,2017</v>
      </c>
      <c r="B43" s="117"/>
      <c r="C43" s="117"/>
      <c r="D43" s="97"/>
      <c r="E43" s="64"/>
      <c r="F43" s="64"/>
      <c r="G43" s="64"/>
    </row>
    <row r="44" spans="1:19" x14ac:dyDescent="0.2">
      <c r="A44" s="108" t="str">
        <f>"Dans la région Centre-Val de Loire, " &amp;ROUND(C32,0)&amp; " salariés ont été promus au statut de cadre soit une " &amp;S32&amp; " de " &amp;ROUND(D32*100,0)&amp; " % entre " &amp;anneen&amp; " et " &amp;anneen1&amp;  " ."</f>
        <v>Dans la région Centre-Val de Loire, 1600 salariés ont été promus au statut de cadre soit une  hausse de 3 % entre 2015 et 2016 .</v>
      </c>
      <c r="B44" s="64"/>
      <c r="C44" s="64"/>
      <c r="D44" s="97"/>
      <c r="E44" s="64"/>
      <c r="F44" s="64"/>
      <c r="G44" s="64"/>
    </row>
    <row r="45" spans="1:19" x14ac:dyDescent="0.2">
      <c r="B45" s="64"/>
      <c r="C45" s="64"/>
      <c r="D45" s="97"/>
      <c r="E45" s="64"/>
      <c r="F45" s="64"/>
      <c r="G45" s="64"/>
    </row>
    <row r="46" spans="1:19" x14ac:dyDescent="0.2">
      <c r="A46" s="108"/>
      <c r="B46" s="64"/>
      <c r="C46" s="64"/>
      <c r="D46" s="97"/>
      <c r="E46" s="64"/>
      <c r="F46" s="64"/>
      <c r="G46" s="64"/>
    </row>
    <row r="47" spans="1:19" s="14" customFormat="1" ht="14.25" x14ac:dyDescent="0.2">
      <c r="A47" s="89" t="str">
        <f>"Tableau 35 : Évolution du nombre de sorties de cadres (démission, licenciement, départ à la retraite…) entre "  &amp;anneen&amp; " et " &amp;anneen1&amp; " par région"</f>
        <v>Tableau 35 : Évolution du nombre de sorties de cadres (démission, licenciement, départ à la retraite…) entre 2015 et 2016 par région</v>
      </c>
      <c r="B47" s="110"/>
      <c r="C47" s="110"/>
      <c r="D47" s="111"/>
      <c r="E47" s="110"/>
      <c r="F47" s="110"/>
      <c r="G47" s="110"/>
      <c r="S47" s="456"/>
    </row>
    <row r="48" spans="1:19" ht="13.5" thickBot="1" x14ac:dyDescent="0.25">
      <c r="A48" s="64"/>
      <c r="B48" s="64"/>
      <c r="C48" s="64"/>
      <c r="D48" s="97"/>
      <c r="E48" s="64"/>
      <c r="F48" s="64"/>
      <c r="G48" s="64"/>
      <c r="S48" s="457"/>
    </row>
    <row r="49" spans="1:19" ht="27" customHeight="1" thickBot="1" x14ac:dyDescent="0.25">
      <c r="A49" s="345" t="s">
        <v>57</v>
      </c>
      <c r="B49" s="120" t="str">
        <f>" Sorties " &amp;anneen</f>
        <v xml:space="preserve"> Sorties 2015</v>
      </c>
      <c r="C49" s="103" t="str">
        <f>" Sorties " &amp;anneen1</f>
        <v xml:space="preserve"> Sorties 2016</v>
      </c>
      <c r="D49" s="104" t="str">
        <f>"Évolution "&amp;anneen&amp;"/"&amp;anneen1</f>
        <v>Évolution 2015/2016</v>
      </c>
      <c r="E49" s="64"/>
      <c r="F49" s="550" t="s">
        <v>35</v>
      </c>
      <c r="G49" s="551"/>
      <c r="S49" s="457"/>
    </row>
    <row r="50" spans="1:19" x14ac:dyDescent="0.2">
      <c r="A50" s="381" t="s">
        <v>148</v>
      </c>
      <c r="B50" s="112">
        <v>22050</v>
      </c>
      <c r="C50" s="113">
        <v>21990</v>
      </c>
      <c r="D50" s="295" t="s">
        <v>284</v>
      </c>
      <c r="E50" s="334"/>
      <c r="F50" s="114"/>
      <c r="G50" s="64"/>
      <c r="S50" s="457" t="str">
        <f>IF(AND(D50&gt;=-1%,D50&lt;=1%),"stables",IF(D50&gt;1%,"en hausse","en baisse"))</f>
        <v>en hausse</v>
      </c>
    </row>
    <row r="51" spans="1:19" x14ac:dyDescent="0.2">
      <c r="A51" s="71" t="s">
        <v>149</v>
      </c>
      <c r="B51" s="112">
        <v>4470</v>
      </c>
      <c r="C51" s="113">
        <v>4610</v>
      </c>
      <c r="D51" s="295">
        <v>0.03</v>
      </c>
      <c r="E51" s="334"/>
      <c r="F51" s="114"/>
      <c r="G51" s="64"/>
      <c r="S51" s="457" t="str">
        <f t="shared" ref="S51:S63" si="2">IF(AND(D51&gt;=-1%,D51&lt;=1%),"stables",IF(D51&gt;1%,"en hausse","en baisse"))</f>
        <v>en hausse</v>
      </c>
    </row>
    <row r="52" spans="1:19" x14ac:dyDescent="0.2">
      <c r="A52" s="71" t="s">
        <v>150</v>
      </c>
      <c r="B52" s="112">
        <v>5320</v>
      </c>
      <c r="C52" s="113">
        <v>5370</v>
      </c>
      <c r="D52" s="295">
        <v>0.01</v>
      </c>
      <c r="E52" s="334"/>
      <c r="F52" s="114"/>
      <c r="G52" s="64"/>
      <c r="S52" s="457" t="str">
        <f t="shared" si="2"/>
        <v>stables</v>
      </c>
    </row>
    <row r="53" spans="1:19" x14ac:dyDescent="0.2">
      <c r="A53" s="71" t="s">
        <v>151</v>
      </c>
      <c r="B53" s="112">
        <v>5290</v>
      </c>
      <c r="C53" s="113">
        <v>5390</v>
      </c>
      <c r="D53" s="295">
        <v>0.02</v>
      </c>
      <c r="E53" s="334"/>
      <c r="F53" s="114"/>
      <c r="G53" s="64"/>
      <c r="S53" s="457" t="str">
        <f t="shared" si="2"/>
        <v>en hausse</v>
      </c>
    </row>
    <row r="54" spans="1:19" x14ac:dyDescent="0.2">
      <c r="A54" s="68" t="s">
        <v>276</v>
      </c>
      <c r="B54" s="112">
        <v>8790</v>
      </c>
      <c r="C54" s="113">
        <v>8930</v>
      </c>
      <c r="D54" s="295">
        <v>0.02</v>
      </c>
      <c r="E54" s="334"/>
      <c r="F54" s="114"/>
      <c r="G54" s="64"/>
      <c r="S54" s="457" t="str">
        <f t="shared" si="2"/>
        <v>en hausse</v>
      </c>
    </row>
    <row r="55" spans="1:19" x14ac:dyDescent="0.2">
      <c r="A55" s="71" t="s">
        <v>277</v>
      </c>
      <c r="B55" s="112">
        <v>13190</v>
      </c>
      <c r="C55" s="113">
        <v>13110</v>
      </c>
      <c r="D55" s="295">
        <v>-0.01</v>
      </c>
      <c r="E55" s="334"/>
      <c r="F55" s="114"/>
      <c r="G55" s="64"/>
      <c r="S55" s="457" t="str">
        <f t="shared" si="2"/>
        <v>stables</v>
      </c>
    </row>
    <row r="56" spans="1:19" x14ac:dyDescent="0.2">
      <c r="A56" s="71" t="s">
        <v>23</v>
      </c>
      <c r="B56" s="112">
        <v>89000</v>
      </c>
      <c r="C56" s="113">
        <v>95770</v>
      </c>
      <c r="D56" s="295">
        <v>0.08</v>
      </c>
      <c r="E56" s="334"/>
      <c r="F56" s="114"/>
      <c r="G56" s="64"/>
      <c r="S56" s="457" t="str">
        <f t="shared" si="2"/>
        <v>en hausse</v>
      </c>
    </row>
    <row r="57" spans="1:19" x14ac:dyDescent="0.2">
      <c r="A57" s="71" t="s">
        <v>152</v>
      </c>
      <c r="B57" s="112">
        <v>6350</v>
      </c>
      <c r="C57" s="113">
        <v>6580</v>
      </c>
      <c r="D57" s="295">
        <v>0.04</v>
      </c>
      <c r="E57" s="334"/>
      <c r="F57" s="114"/>
      <c r="G57" s="64"/>
      <c r="S57" s="457" t="str">
        <f t="shared" si="2"/>
        <v>en hausse</v>
      </c>
    </row>
    <row r="58" spans="1:19" x14ac:dyDescent="0.2">
      <c r="A58" s="71" t="s">
        <v>278</v>
      </c>
      <c r="B58" s="112">
        <v>9180</v>
      </c>
      <c r="C58" s="113">
        <v>10220</v>
      </c>
      <c r="D58" s="295">
        <v>0.11</v>
      </c>
      <c r="E58" s="334"/>
      <c r="F58" s="114"/>
      <c r="G58" s="64"/>
      <c r="S58" s="457" t="str">
        <f t="shared" si="2"/>
        <v>en hausse</v>
      </c>
    </row>
    <row r="59" spans="1:19" x14ac:dyDescent="0.2">
      <c r="A59" s="71" t="s">
        <v>279</v>
      </c>
      <c r="B59" s="112">
        <v>10500</v>
      </c>
      <c r="C59" s="113">
        <v>11130</v>
      </c>
      <c r="D59" s="295">
        <v>0.06</v>
      </c>
      <c r="E59" s="334"/>
      <c r="F59" s="114"/>
      <c r="G59" s="64"/>
      <c r="S59" s="457" t="str">
        <f t="shared" si="2"/>
        <v>en hausse</v>
      </c>
    </row>
    <row r="60" spans="1:19" x14ac:dyDescent="0.2">
      <c r="A60" s="71" t="s">
        <v>153</v>
      </c>
      <c r="B60" s="112">
        <v>8690</v>
      </c>
      <c r="C60" s="113">
        <v>9150</v>
      </c>
      <c r="D60" s="295">
        <v>0.05</v>
      </c>
      <c r="E60" s="334"/>
      <c r="F60" s="114"/>
      <c r="G60" s="64"/>
      <c r="S60" s="457" t="str">
        <f t="shared" si="2"/>
        <v>en hausse</v>
      </c>
    </row>
    <row r="61" spans="1:19" ht="13.5" thickBot="1" x14ac:dyDescent="0.25">
      <c r="A61" s="399" t="s">
        <v>154</v>
      </c>
      <c r="B61" s="293">
        <v>11370</v>
      </c>
      <c r="C61" s="294">
        <v>11750</v>
      </c>
      <c r="D61" s="296">
        <v>0.03</v>
      </c>
      <c r="E61" s="334"/>
      <c r="F61" s="114"/>
      <c r="G61" s="64"/>
      <c r="S61" s="457" t="str">
        <f t="shared" si="2"/>
        <v>en hausse</v>
      </c>
    </row>
    <row r="62" spans="1:19" ht="13.5" thickBot="1" x14ac:dyDescent="0.25">
      <c r="A62" s="373" t="s">
        <v>10</v>
      </c>
      <c r="B62" s="410">
        <v>194200</v>
      </c>
      <c r="C62" s="411">
        <v>204000</v>
      </c>
      <c r="D62" s="412">
        <v>0.05</v>
      </c>
      <c r="E62" s="334"/>
      <c r="F62" s="114"/>
      <c r="G62" s="64"/>
      <c r="S62" s="457" t="str">
        <f t="shared" si="2"/>
        <v>en hausse</v>
      </c>
    </row>
    <row r="63" spans="1:19" x14ac:dyDescent="0.2">
      <c r="A63" s="81" t="s">
        <v>24</v>
      </c>
      <c r="B63" s="115"/>
      <c r="C63" s="115"/>
      <c r="D63" s="116"/>
      <c r="E63" s="64"/>
      <c r="F63" s="64"/>
      <c r="G63" s="64"/>
      <c r="S63" s="457" t="str">
        <f t="shared" si="2"/>
        <v>stables</v>
      </c>
    </row>
    <row r="64" spans="1:19" x14ac:dyDescent="0.2">
      <c r="A64" s="81" t="str">
        <f>"Source : Apec," &amp;anneen2</f>
        <v>Source : Apec,2017</v>
      </c>
      <c r="B64" s="117"/>
      <c r="C64" s="117"/>
      <c r="D64" s="97"/>
      <c r="E64" s="64"/>
      <c r="F64" s="64"/>
      <c r="G64" s="64"/>
      <c r="S64" s="457"/>
    </row>
    <row r="65" spans="1:23" x14ac:dyDescent="0.2">
      <c r="A65" s="108" t="str">
        <f>"Dans la région Occitanie, les sorties ont été " &amp;S59&amp; " de " &amp;D59*100&amp; " % entre " &amp;anneen&amp; " et " &amp;anneen1&amp; " ."</f>
        <v>Dans la région Occitanie, les sorties ont été en hausse de 6 % entre 2015 et 2016 .</v>
      </c>
      <c r="B65" s="64"/>
      <c r="C65" s="64"/>
      <c r="D65" s="97"/>
      <c r="E65" s="64"/>
      <c r="F65" s="64"/>
      <c r="G65" s="64"/>
      <c r="S65" s="457"/>
    </row>
    <row r="66" spans="1:23" x14ac:dyDescent="0.2">
      <c r="A66" s="64"/>
      <c r="B66" s="64"/>
      <c r="C66" s="64"/>
      <c r="D66" s="97"/>
      <c r="E66" s="64"/>
      <c r="F66" s="64"/>
      <c r="G66" s="64"/>
      <c r="S66" s="457"/>
      <c r="V66" s="329" t="s">
        <v>262</v>
      </c>
      <c r="W66" s="329"/>
    </row>
    <row r="67" spans="1:23" s="14" customFormat="1" ht="14.25" x14ac:dyDescent="0.2">
      <c r="A67" s="85" t="str">
        <f>"Tableau 36 : Évolution du nombre de nouveaux postes cadres entre "  &amp;anneen&amp; " et " &amp;anneen1&amp; "  par région"</f>
        <v>Tableau 36 : Évolution du nombre de nouveaux postes cadres entre 2015 et 2016  par région</v>
      </c>
      <c r="B67" s="110"/>
      <c r="C67" s="110"/>
      <c r="D67" s="111"/>
      <c r="E67" s="110"/>
      <c r="F67" s="110"/>
      <c r="G67" s="110"/>
      <c r="S67" s="456"/>
      <c r="V67" s="329" t="s">
        <v>263</v>
      </c>
      <c r="W67" s="461"/>
    </row>
    <row r="68" spans="1:23" x14ac:dyDescent="0.2">
      <c r="A68" s="64"/>
      <c r="B68" s="64"/>
      <c r="C68" s="64"/>
      <c r="D68" s="97"/>
      <c r="E68" s="64"/>
      <c r="F68" s="64"/>
      <c r="G68" s="64"/>
      <c r="S68" s="457"/>
      <c r="V68" s="329" t="s">
        <v>264</v>
      </c>
      <c r="W68" s="329"/>
    </row>
    <row r="69" spans="1:23" ht="13.5" thickBot="1" x14ac:dyDescent="0.25">
      <c r="A69" s="64"/>
      <c r="B69" s="64"/>
      <c r="C69" s="64"/>
      <c r="D69" s="97"/>
      <c r="E69" s="64"/>
      <c r="F69" s="64"/>
      <c r="G69" s="64"/>
      <c r="V69" s="329" t="s">
        <v>265</v>
      </c>
      <c r="W69" s="329"/>
    </row>
    <row r="70" spans="1:23" ht="57.6" customHeight="1" x14ac:dyDescent="0.2">
      <c r="A70" s="345" t="s">
        <v>57</v>
      </c>
      <c r="B70" s="120" t="str">
        <f>"Solde de nouveaux postes cadres en " &amp;anneen</f>
        <v>Solde de nouveaux postes cadres en 2015</v>
      </c>
      <c r="C70" s="103" t="str">
        <f>"Solde de nouveaux postes cadres en " &amp;anneen1</f>
        <v>Solde de nouveaux postes cadres en 2016</v>
      </c>
      <c r="D70" s="104" t="str">
        <f>"Évolution "&amp;anneen&amp;"/"&amp;anneen1</f>
        <v>Évolution 2015/2016</v>
      </c>
      <c r="V70" s="329" t="s">
        <v>266</v>
      </c>
      <c r="W70" s="329"/>
    </row>
    <row r="71" spans="1:23" x14ac:dyDescent="0.2">
      <c r="A71" s="381" t="s">
        <v>148</v>
      </c>
      <c r="B71" s="288">
        <f t="shared" ref="B71:C82" si="3">B8+B29-B50</f>
        <v>3050</v>
      </c>
      <c r="C71" s="288">
        <f t="shared" si="3"/>
        <v>6740</v>
      </c>
      <c r="D71" s="297" t="s">
        <v>264</v>
      </c>
    </row>
    <row r="72" spans="1:23" x14ac:dyDescent="0.2">
      <c r="A72" s="71" t="s">
        <v>149</v>
      </c>
      <c r="B72" s="288">
        <f t="shared" si="3"/>
        <v>870</v>
      </c>
      <c r="C72" s="288">
        <f t="shared" si="3"/>
        <v>790</v>
      </c>
      <c r="D72" s="297" t="s">
        <v>263</v>
      </c>
      <c r="E72" s="45"/>
      <c r="F72" s="45"/>
      <c r="G72" s="45"/>
    </row>
    <row r="73" spans="1:23" x14ac:dyDescent="0.2">
      <c r="A73" s="71" t="s">
        <v>150</v>
      </c>
      <c r="B73" s="288">
        <f t="shared" si="3"/>
        <v>1480</v>
      </c>
      <c r="C73" s="288">
        <f t="shared" si="3"/>
        <v>1710</v>
      </c>
      <c r="D73" s="297" t="s">
        <v>264</v>
      </c>
      <c r="E73" s="45"/>
      <c r="F73" s="45"/>
      <c r="G73" s="45"/>
    </row>
    <row r="74" spans="1:23" x14ac:dyDescent="0.2">
      <c r="A74" s="71" t="s">
        <v>151</v>
      </c>
      <c r="B74" s="288">
        <f t="shared" si="3"/>
        <v>810</v>
      </c>
      <c r="C74" s="288">
        <f t="shared" si="3"/>
        <v>570</v>
      </c>
      <c r="D74" s="297" t="s">
        <v>263</v>
      </c>
      <c r="E74" s="45"/>
      <c r="F74" s="45"/>
      <c r="G74" s="45"/>
    </row>
    <row r="75" spans="1:23" x14ac:dyDescent="0.2">
      <c r="A75" s="68" t="s">
        <v>276</v>
      </c>
      <c r="B75" s="288">
        <f t="shared" si="3"/>
        <v>720</v>
      </c>
      <c r="C75" s="288">
        <f t="shared" si="3"/>
        <v>2010</v>
      </c>
      <c r="D75" s="297" t="s">
        <v>264</v>
      </c>
      <c r="E75" s="45"/>
      <c r="F75" s="45"/>
      <c r="G75" s="45"/>
    </row>
    <row r="76" spans="1:23" x14ac:dyDescent="0.2">
      <c r="A76" s="71" t="s">
        <v>277</v>
      </c>
      <c r="B76" s="288">
        <f t="shared" si="3"/>
        <v>2990</v>
      </c>
      <c r="C76" s="288">
        <f t="shared" si="3"/>
        <v>3540</v>
      </c>
      <c r="D76" s="297" t="s">
        <v>264</v>
      </c>
      <c r="E76" s="45"/>
      <c r="F76" s="45"/>
      <c r="G76" s="45"/>
    </row>
    <row r="77" spans="1:23" x14ac:dyDescent="0.2">
      <c r="A77" s="71" t="s">
        <v>23</v>
      </c>
      <c r="B77" s="288">
        <f t="shared" si="3"/>
        <v>14010</v>
      </c>
      <c r="C77" s="288">
        <f t="shared" si="3"/>
        <v>16770</v>
      </c>
      <c r="D77" s="297" t="s">
        <v>264</v>
      </c>
      <c r="E77" s="45"/>
      <c r="F77" s="45"/>
      <c r="G77" s="45"/>
    </row>
    <row r="78" spans="1:23" ht="25.5" x14ac:dyDescent="0.2">
      <c r="A78" s="71" t="s">
        <v>152</v>
      </c>
      <c r="B78" s="288">
        <f t="shared" si="3"/>
        <v>-360</v>
      </c>
      <c r="C78" s="288">
        <f t="shared" si="3"/>
        <v>890</v>
      </c>
      <c r="D78" s="297" t="s">
        <v>262</v>
      </c>
      <c r="E78" s="45"/>
      <c r="F78" s="45"/>
      <c r="G78" s="45"/>
    </row>
    <row r="79" spans="1:23" x14ac:dyDescent="0.2">
      <c r="A79" s="71" t="s">
        <v>278</v>
      </c>
      <c r="B79" s="288">
        <f t="shared" si="3"/>
        <v>1790</v>
      </c>
      <c r="C79" s="288">
        <f t="shared" si="3"/>
        <v>2000</v>
      </c>
      <c r="D79" s="297" t="s">
        <v>264</v>
      </c>
      <c r="E79" s="45"/>
      <c r="F79" s="45"/>
      <c r="G79" s="45"/>
    </row>
    <row r="80" spans="1:23" x14ac:dyDescent="0.2">
      <c r="A80" s="71" t="s">
        <v>279</v>
      </c>
      <c r="B80" s="288">
        <f t="shared" si="3"/>
        <v>1370</v>
      </c>
      <c r="C80" s="288">
        <f t="shared" si="3"/>
        <v>3600</v>
      </c>
      <c r="D80" s="297" t="s">
        <v>264</v>
      </c>
      <c r="E80" s="45"/>
      <c r="F80" s="45"/>
      <c r="G80" s="45"/>
    </row>
    <row r="81" spans="1:19" x14ac:dyDescent="0.2">
      <c r="A81" s="71" t="s">
        <v>153</v>
      </c>
      <c r="B81" s="288">
        <f t="shared" si="3"/>
        <v>1470</v>
      </c>
      <c r="C81" s="288">
        <f t="shared" si="3"/>
        <v>3300</v>
      </c>
      <c r="D81" s="297" t="s">
        <v>264</v>
      </c>
      <c r="E81" s="45"/>
      <c r="F81" s="45"/>
      <c r="G81" s="45"/>
    </row>
    <row r="82" spans="1:19" ht="13.5" thickBot="1" x14ac:dyDescent="0.25">
      <c r="A82" s="71" t="s">
        <v>154</v>
      </c>
      <c r="B82" s="289">
        <f t="shared" si="3"/>
        <v>600</v>
      </c>
      <c r="C82" s="289">
        <f t="shared" si="3"/>
        <v>3380</v>
      </c>
      <c r="D82" s="297" t="s">
        <v>264</v>
      </c>
      <c r="E82" s="45"/>
      <c r="F82" s="45"/>
      <c r="G82" s="45"/>
    </row>
    <row r="83" spans="1:19" ht="13.5" thickBot="1" x14ac:dyDescent="0.25">
      <c r="A83" s="373" t="s">
        <v>10</v>
      </c>
      <c r="B83" s="374">
        <f>B20+B41-B62</f>
        <v>28800</v>
      </c>
      <c r="C83" s="374">
        <f>C20+C41-C62</f>
        <v>45300</v>
      </c>
      <c r="D83" s="297" t="s">
        <v>264</v>
      </c>
      <c r="E83" s="45"/>
      <c r="F83" s="45"/>
      <c r="G83" s="45"/>
    </row>
    <row r="84" spans="1:19" x14ac:dyDescent="0.2">
      <c r="A84" s="45"/>
      <c r="B84" s="45"/>
      <c r="C84" s="45"/>
      <c r="D84" s="57"/>
      <c r="E84" s="45"/>
      <c r="F84" s="45"/>
      <c r="G84" s="45"/>
    </row>
    <row r="85" spans="1:19" x14ac:dyDescent="0.2">
      <c r="A85" s="81" t="str">
        <f>"Source : Apec," &amp;anneen2</f>
        <v>Source : Apec,2017</v>
      </c>
      <c r="B85" s="121"/>
      <c r="C85" s="121"/>
      <c r="D85" s="97"/>
      <c r="E85" s="64"/>
      <c r="F85" s="64"/>
      <c r="G85" s="64"/>
    </row>
    <row r="86" spans="1:19" s="1" customFormat="1" x14ac:dyDescent="0.2">
      <c r="A86" s="108" t="str">
        <f>"Dans la région Bourgogne-Franche-Comté, la création de nouveaux postes cadres a été en baisse entre " &amp;anneen&amp; " et " &amp;anneen1&amp; "."</f>
        <v>Dans la région Bourgogne-Franche-Comté, la création de nouveaux postes cadres a été en baisse entre 2015 et 2016.</v>
      </c>
      <c r="B86" s="97"/>
      <c r="C86" s="97"/>
      <c r="D86" s="97"/>
      <c r="E86" s="97"/>
      <c r="F86" s="97"/>
      <c r="G86" s="97"/>
      <c r="S86" s="457"/>
    </row>
    <row r="87" spans="1:19" x14ac:dyDescent="0.2">
      <c r="A87" s="45"/>
      <c r="B87" s="45"/>
      <c r="C87" s="45"/>
      <c r="D87" s="57"/>
      <c r="E87" s="45"/>
      <c r="F87" s="45"/>
      <c r="G87" s="45"/>
    </row>
    <row r="88" spans="1:19" x14ac:dyDescent="0.2">
      <c r="A88" s="45"/>
      <c r="B88" s="45"/>
      <c r="C88" s="45"/>
      <c r="D88" s="57"/>
      <c r="E88" s="45"/>
      <c r="F88" s="45"/>
      <c r="G88" s="45"/>
    </row>
  </sheetData>
  <sheetProtection deleteRows="0" selectLockedCells="1" autoFilter="0" pivotTables="0" selectUnlockedCells="1"/>
  <sortState ref="A29:D40">
    <sortCondition ref="A29:A40"/>
  </sortState>
  <mergeCells count="3">
    <mergeCell ref="F7:G7"/>
    <mergeCell ref="F28:G28"/>
    <mergeCell ref="F49:G49"/>
  </mergeCells>
  <hyperlinks>
    <hyperlink ref="F7:G7" location="Sommaire!B1" display="REVENIR AU SOMMAIRE"/>
    <hyperlink ref="F28:G28" location="Sommaire!B1" display="REVENIR AU SOMMAIRE"/>
    <hyperlink ref="F49:G49" location="Sommaire!B1" display="REVENIR AU SOMMAIRE"/>
  </hyperlinks>
  <pageMargins left="0.7" right="0.7" top="0.75" bottom="0.75" header="0.3" footer="0.3"/>
  <pageSetup paperSize="9" orientation="portrait" r:id="rId1"/>
  <rowBreaks count="1" manualBreakCount="1">
    <brk id="4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tabColor rgb="FF00B050"/>
  </sheetPr>
  <dimension ref="A1:H49"/>
  <sheetViews>
    <sheetView topLeftCell="A25" workbookViewId="0">
      <selection activeCell="B43" sqref="B43"/>
    </sheetView>
  </sheetViews>
  <sheetFormatPr baseColWidth="10" defaultRowHeight="15" x14ac:dyDescent="0.25"/>
  <cols>
    <col min="1" max="1" width="34" customWidth="1"/>
    <col min="2" max="2" width="17.5703125" customWidth="1"/>
    <col min="3" max="3" width="23" customWidth="1"/>
    <col min="6" max="6" width="21.42578125" customWidth="1"/>
    <col min="7" max="7" width="24" customWidth="1"/>
    <col min="8" max="8" width="15.5703125" customWidth="1"/>
    <col min="9" max="9" width="19" customWidth="1"/>
  </cols>
  <sheetData>
    <row r="1" spans="1:8" s="6" customFormat="1" ht="18" x14ac:dyDescent="0.2">
      <c r="A1" s="99" t="str">
        <f>"LE MARCHÉ DE L’EMPLOI CADRE EN " &amp;anneen1&amp; " ET SES ÉVOLUTIONS PAR RÉGION"</f>
        <v>LE MARCHÉ DE L’EMPLOI CADRE EN 2016 ET SES ÉVOLUTIONS PAR RÉGION</v>
      </c>
      <c r="B1" s="64"/>
      <c r="C1" s="64"/>
      <c r="D1" s="97"/>
      <c r="E1" s="64"/>
      <c r="F1" s="64"/>
      <c r="G1" s="64"/>
    </row>
    <row r="2" spans="1:8" s="6" customFormat="1" x14ac:dyDescent="0.2">
      <c r="A2" s="100" t="s">
        <v>52</v>
      </c>
      <c r="B2" s="64"/>
      <c r="C2" s="64"/>
      <c r="D2" s="97"/>
      <c r="E2" s="64"/>
      <c r="F2" s="64"/>
      <c r="G2" s="64"/>
    </row>
    <row r="5" spans="1:8" s="6" customFormat="1" ht="12.75" x14ac:dyDescent="0.2">
      <c r="A5" s="85" t="str">
        <f>"Tableau X : Poids des recrutements de cadres par région réalisés en "  &amp;anneen1&amp; " (en CDI ou CDD d’un an et plus)"</f>
        <v>Tableau X : Poids des recrutements de cadres par région réalisés en 2016 (en CDI ou CDD d’un an et plus)</v>
      </c>
      <c r="B5" s="64"/>
      <c r="C5" s="64"/>
      <c r="D5" s="97"/>
      <c r="E5" s="64"/>
      <c r="F5" s="64"/>
      <c r="G5" s="64"/>
    </row>
    <row r="7" spans="1:8" ht="15.75" thickBot="1" x14ac:dyDescent="0.3"/>
    <row r="8" spans="1:8" ht="48" customHeight="1" thickBot="1" x14ac:dyDescent="0.3">
      <c r="A8" s="243"/>
      <c r="B8" s="244" t="str">
        <f>"Total Recrutements " &amp;anneen1</f>
        <v>Total Recrutements 2016</v>
      </c>
      <c r="C8" s="245" t="s">
        <v>236</v>
      </c>
      <c r="F8" s="265" t="s">
        <v>269</v>
      </c>
      <c r="G8" s="266" t="str">
        <f>"Total Recrutements cadres " &amp;anneen1</f>
        <v>Total Recrutements cadres 2016</v>
      </c>
    </row>
    <row r="9" spans="1:8" ht="15" customHeight="1" x14ac:dyDescent="0.25">
      <c r="A9" s="246" t="s">
        <v>280</v>
      </c>
      <c r="B9" s="325">
        <f>SUM(B10:B12)</f>
        <v>8070</v>
      </c>
      <c r="C9" s="247"/>
      <c r="F9" s="319" t="s">
        <v>170</v>
      </c>
      <c r="G9" s="317">
        <v>3930</v>
      </c>
      <c r="H9" s="322"/>
    </row>
    <row r="10" spans="1:8" x14ac:dyDescent="0.25">
      <c r="A10" s="248" t="s">
        <v>170</v>
      </c>
      <c r="B10" s="249">
        <f>G9</f>
        <v>3930</v>
      </c>
      <c r="C10" s="323">
        <f>B10/$B$9</f>
        <v>0.48698884758364314</v>
      </c>
      <c r="E10" s="300"/>
      <c r="F10" s="320" t="s">
        <v>233</v>
      </c>
      <c r="G10" s="318">
        <v>5980</v>
      </c>
      <c r="H10" s="322"/>
    </row>
    <row r="11" spans="1:8" x14ac:dyDescent="0.25">
      <c r="A11" s="248" t="s">
        <v>237</v>
      </c>
      <c r="B11" s="250">
        <f>G15</f>
        <v>1470</v>
      </c>
      <c r="C11" s="323">
        <f>B11/$B$9</f>
        <v>0.18215613382899629</v>
      </c>
      <c r="F11" s="320" t="s">
        <v>239</v>
      </c>
      <c r="G11" s="318">
        <v>1650</v>
      </c>
      <c r="H11" s="322"/>
    </row>
    <row r="12" spans="1:8" x14ac:dyDescent="0.25">
      <c r="A12" s="248" t="s">
        <v>175</v>
      </c>
      <c r="B12" s="250">
        <f>G19</f>
        <v>2670</v>
      </c>
      <c r="C12" s="323">
        <f>B12/$B$9</f>
        <v>0.33085501858736061</v>
      </c>
      <c r="F12" s="320" t="s">
        <v>187</v>
      </c>
      <c r="G12" s="318">
        <v>2490</v>
      </c>
      <c r="H12" s="322"/>
    </row>
    <row r="13" spans="1:8" x14ac:dyDescent="0.25">
      <c r="A13" s="251"/>
      <c r="B13" s="252"/>
      <c r="C13" s="253"/>
      <c r="F13" s="320" t="s">
        <v>150</v>
      </c>
      <c r="G13" s="318">
        <v>5600</v>
      </c>
      <c r="H13" s="322"/>
    </row>
    <row r="14" spans="1:8" x14ac:dyDescent="0.25">
      <c r="A14" s="254" t="s">
        <v>278</v>
      </c>
      <c r="B14" s="324">
        <f>SUM(B15:B17)</f>
        <v>9090</v>
      </c>
      <c r="C14" s="253"/>
      <c r="F14" s="320" t="s">
        <v>267</v>
      </c>
      <c r="G14" s="318">
        <v>4360</v>
      </c>
      <c r="H14" s="322"/>
    </row>
    <row r="15" spans="1:8" x14ac:dyDescent="0.25">
      <c r="A15" s="256" t="s">
        <v>233</v>
      </c>
      <c r="B15" s="321">
        <f>G10</f>
        <v>5980</v>
      </c>
      <c r="C15" s="323">
        <f>B15/$B$14</f>
        <v>0.65786578657865791</v>
      </c>
      <c r="F15" s="320" t="s">
        <v>237</v>
      </c>
      <c r="G15" s="318">
        <v>1470</v>
      </c>
      <c r="H15" s="322"/>
    </row>
    <row r="16" spans="1:8" x14ac:dyDescent="0.25">
      <c r="A16" s="256" t="s">
        <v>238</v>
      </c>
      <c r="B16" s="321">
        <f>G18</f>
        <v>800</v>
      </c>
      <c r="C16" s="323">
        <f>B16/$B$14</f>
        <v>8.8008800880088014E-2</v>
      </c>
      <c r="F16" s="320" t="s">
        <v>240</v>
      </c>
      <c r="G16" s="318">
        <v>1500</v>
      </c>
      <c r="H16" s="322"/>
    </row>
    <row r="17" spans="1:8" x14ac:dyDescent="0.25">
      <c r="A17" s="256" t="s">
        <v>235</v>
      </c>
      <c r="B17" s="321">
        <f>G26</f>
        <v>2310</v>
      </c>
      <c r="C17" s="323">
        <f>B17/$B$14</f>
        <v>0.25412541254125415</v>
      </c>
      <c r="F17" s="320" t="s">
        <v>241</v>
      </c>
      <c r="G17" s="318">
        <v>4500</v>
      </c>
      <c r="H17" s="322"/>
    </row>
    <row r="18" spans="1:8" x14ac:dyDescent="0.25">
      <c r="A18" s="257"/>
      <c r="B18" s="255"/>
      <c r="C18" s="253"/>
      <c r="F18" s="320" t="s">
        <v>238</v>
      </c>
      <c r="G18" s="318">
        <v>800</v>
      </c>
      <c r="H18" s="322"/>
    </row>
    <row r="19" spans="1:8" x14ac:dyDescent="0.25">
      <c r="A19" s="254" t="s">
        <v>148</v>
      </c>
      <c r="B19" s="324">
        <f>SUM(B20:B21)</f>
        <v>22550</v>
      </c>
      <c r="C19" s="253"/>
      <c r="F19" s="320" t="s">
        <v>175</v>
      </c>
      <c r="G19" s="318">
        <v>2670</v>
      </c>
      <c r="H19" s="322"/>
    </row>
    <row r="20" spans="1:8" x14ac:dyDescent="0.25">
      <c r="A20" s="257" t="s">
        <v>239</v>
      </c>
      <c r="B20" s="322">
        <f>G11</f>
        <v>1650</v>
      </c>
      <c r="C20" s="323">
        <f>B20/$B$19</f>
        <v>7.3170731707317069E-2</v>
      </c>
      <c r="F20" s="320" t="s">
        <v>199</v>
      </c>
      <c r="G20" s="318">
        <v>7100</v>
      </c>
      <c r="H20" s="322"/>
    </row>
    <row r="21" spans="1:8" x14ac:dyDescent="0.25">
      <c r="A21" s="257" t="s">
        <v>181</v>
      </c>
      <c r="B21" s="322">
        <f>G28</f>
        <v>20900</v>
      </c>
      <c r="C21" s="323">
        <f>B21/$B$19</f>
        <v>0.92682926829268297</v>
      </c>
      <c r="F21" s="320" t="s">
        <v>242</v>
      </c>
      <c r="G21" s="318">
        <v>9230</v>
      </c>
      <c r="H21" s="322"/>
    </row>
    <row r="22" spans="1:8" x14ac:dyDescent="0.25">
      <c r="A22" s="257"/>
      <c r="B22" s="255"/>
      <c r="C22" s="253"/>
      <c r="F22" s="320" t="s">
        <v>234</v>
      </c>
      <c r="G22" s="318">
        <v>1910</v>
      </c>
      <c r="H22" s="322"/>
    </row>
    <row r="23" spans="1:8" x14ac:dyDescent="0.25">
      <c r="A23" s="254" t="s">
        <v>149</v>
      </c>
      <c r="B23" s="324">
        <f>SUM(B24:B25)</f>
        <v>3990</v>
      </c>
      <c r="C23" s="253"/>
      <c r="F23" s="320" t="s">
        <v>244</v>
      </c>
      <c r="G23" s="318">
        <v>3750</v>
      </c>
      <c r="H23" s="322"/>
    </row>
    <row r="24" spans="1:8" x14ac:dyDescent="0.25">
      <c r="A24" s="257" t="s">
        <v>187</v>
      </c>
      <c r="B24" s="322">
        <f>G12</f>
        <v>2490</v>
      </c>
      <c r="C24" s="323">
        <f>B24/$B$23</f>
        <v>0.62406015037593987</v>
      </c>
      <c r="F24" s="320" t="s">
        <v>153</v>
      </c>
      <c r="G24" s="318">
        <v>9850</v>
      </c>
      <c r="H24" s="322"/>
    </row>
    <row r="25" spans="1:8" x14ac:dyDescent="0.25">
      <c r="A25" s="257" t="s">
        <v>240</v>
      </c>
      <c r="B25" s="322">
        <f>G16</f>
        <v>1500</v>
      </c>
      <c r="C25" s="323">
        <f>B25/$B$23</f>
        <v>0.37593984962406013</v>
      </c>
      <c r="F25" s="320" t="s">
        <v>243</v>
      </c>
      <c r="G25" s="318">
        <v>3600</v>
      </c>
      <c r="H25" s="322"/>
    </row>
    <row r="26" spans="1:8" x14ac:dyDescent="0.25">
      <c r="A26" s="257"/>
      <c r="B26" s="255"/>
      <c r="C26" s="253"/>
      <c r="F26" s="320" t="s">
        <v>235</v>
      </c>
      <c r="G26" s="318">
        <v>2310</v>
      </c>
      <c r="H26" s="322"/>
    </row>
    <row r="27" spans="1:8" x14ac:dyDescent="0.25">
      <c r="A27" s="254" t="s">
        <v>150</v>
      </c>
      <c r="B27" s="324">
        <f>G13</f>
        <v>5600</v>
      </c>
      <c r="C27" s="253"/>
      <c r="F27" s="320" t="s">
        <v>268</v>
      </c>
      <c r="G27" s="318">
        <v>11940</v>
      </c>
      <c r="H27" s="322"/>
    </row>
    <row r="28" spans="1:8" x14ac:dyDescent="0.25">
      <c r="A28" s="257"/>
      <c r="B28" s="255"/>
      <c r="C28" s="253"/>
      <c r="F28" s="320" t="s">
        <v>181</v>
      </c>
      <c r="G28" s="318">
        <v>20900</v>
      </c>
      <c r="H28" s="322"/>
    </row>
    <row r="29" spans="1:8" ht="15.75" thickBot="1" x14ac:dyDescent="0.3">
      <c r="A29" s="254" t="s">
        <v>151</v>
      </c>
      <c r="B29" s="324">
        <f>G14</f>
        <v>4360</v>
      </c>
      <c r="C29" s="253"/>
      <c r="F29" s="320" t="s">
        <v>23</v>
      </c>
      <c r="G29" s="318">
        <v>98560</v>
      </c>
      <c r="H29" s="322"/>
    </row>
    <row r="30" spans="1:8" ht="15.75" thickBot="1" x14ac:dyDescent="0.3">
      <c r="A30" s="257"/>
      <c r="B30" s="255"/>
      <c r="C30" s="253"/>
      <c r="F30" s="459" t="s">
        <v>1</v>
      </c>
      <c r="G30" s="460">
        <v>204100</v>
      </c>
      <c r="H30" s="322"/>
    </row>
    <row r="31" spans="1:8" x14ac:dyDescent="0.25">
      <c r="A31" s="254" t="s">
        <v>279</v>
      </c>
      <c r="B31" s="324">
        <f>SUM(B32:B33)</f>
        <v>11600</v>
      </c>
      <c r="C31" s="253"/>
    </row>
    <row r="32" spans="1:8" x14ac:dyDescent="0.25">
      <c r="A32" s="248" t="s">
        <v>241</v>
      </c>
      <c r="B32" s="250">
        <f>G17</f>
        <v>4500</v>
      </c>
      <c r="C32" s="323">
        <f>B32/$B$31</f>
        <v>0.38793103448275862</v>
      </c>
    </row>
    <row r="33" spans="1:3" x14ac:dyDescent="0.25">
      <c r="A33" s="248" t="s">
        <v>199</v>
      </c>
      <c r="B33" s="250">
        <f>G20</f>
        <v>7100</v>
      </c>
      <c r="C33" s="323">
        <f>B33/$B$31</f>
        <v>0.61206896551724133</v>
      </c>
    </row>
    <row r="34" spans="1:3" x14ac:dyDescent="0.25">
      <c r="A34" s="257"/>
      <c r="B34" s="255"/>
      <c r="C34" s="253"/>
    </row>
    <row r="35" spans="1:3" x14ac:dyDescent="0.25">
      <c r="A35" s="254" t="s">
        <v>282</v>
      </c>
      <c r="B35" s="324">
        <f>SUM(B36:B37)</f>
        <v>12830</v>
      </c>
      <c r="C35" s="253"/>
    </row>
    <row r="36" spans="1:3" x14ac:dyDescent="0.25">
      <c r="A36" s="248" t="s">
        <v>242</v>
      </c>
      <c r="B36" s="250">
        <f>G21</f>
        <v>9230</v>
      </c>
      <c r="C36" s="323">
        <f>B36/$B$35</f>
        <v>0.71940763834762278</v>
      </c>
    </row>
    <row r="37" spans="1:3" x14ac:dyDescent="0.25">
      <c r="A37" s="248" t="s">
        <v>243</v>
      </c>
      <c r="B37" s="250">
        <f>G25</f>
        <v>3600</v>
      </c>
      <c r="C37" s="323">
        <f>B37/$B$35</f>
        <v>0.28059236165237722</v>
      </c>
    </row>
    <row r="38" spans="1:3" x14ac:dyDescent="0.25">
      <c r="A38" s="257"/>
      <c r="B38" s="255"/>
      <c r="C38" s="253"/>
    </row>
    <row r="39" spans="1:3" x14ac:dyDescent="0.25">
      <c r="A39" s="254" t="s">
        <v>152</v>
      </c>
      <c r="B39" s="324">
        <f>SUM(B40:B41)</f>
        <v>5660</v>
      </c>
      <c r="C39" s="253"/>
    </row>
    <row r="40" spans="1:3" x14ac:dyDescent="0.25">
      <c r="A40" s="248" t="s">
        <v>234</v>
      </c>
      <c r="B40" s="250">
        <f>G22</f>
        <v>1910</v>
      </c>
      <c r="C40" s="323">
        <f>B40/$B$39</f>
        <v>0.33745583038869259</v>
      </c>
    </row>
    <row r="41" spans="1:3" x14ac:dyDescent="0.25">
      <c r="A41" s="248" t="s">
        <v>244</v>
      </c>
      <c r="B41" s="250">
        <f>G23</f>
        <v>3750</v>
      </c>
      <c r="C41" s="323">
        <f>B41/$B$39</f>
        <v>0.66254416961130747</v>
      </c>
    </row>
    <row r="42" spans="1:3" x14ac:dyDescent="0.25">
      <c r="A42" s="257"/>
      <c r="B42" s="255"/>
      <c r="C42" s="253"/>
    </row>
    <row r="43" spans="1:3" x14ac:dyDescent="0.25">
      <c r="A43" s="254" t="s">
        <v>153</v>
      </c>
      <c r="B43" s="255">
        <f>G24</f>
        <v>9850</v>
      </c>
      <c r="C43" s="253"/>
    </row>
    <row r="44" spans="1:3" x14ac:dyDescent="0.25">
      <c r="A44" s="254" t="s">
        <v>154</v>
      </c>
      <c r="B44" s="255">
        <f>G27</f>
        <v>11940</v>
      </c>
      <c r="C44" s="253"/>
    </row>
    <row r="45" spans="1:3" ht="15.75" thickBot="1" x14ac:dyDescent="0.3">
      <c r="A45" s="258" t="s">
        <v>23</v>
      </c>
      <c r="B45" s="259">
        <f>G29</f>
        <v>98560</v>
      </c>
      <c r="C45" s="253"/>
    </row>
    <row r="46" spans="1:3" ht="15.75" thickBot="1" x14ac:dyDescent="0.3">
      <c r="A46" s="260" t="s">
        <v>1</v>
      </c>
      <c r="B46" s="261">
        <f>SUM(B9,B14,B19,B23,B27,B29,B31,B35,B39,B43,B44,B45)</f>
        <v>204100</v>
      </c>
      <c r="C46" s="247"/>
    </row>
    <row r="49" spans="1:1" x14ac:dyDescent="0.25">
      <c r="A49" s="264"/>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132"/>
  <sheetViews>
    <sheetView showGridLines="0" workbookViewId="0">
      <selection activeCell="C33" sqref="C33"/>
    </sheetView>
  </sheetViews>
  <sheetFormatPr baseColWidth="10" defaultColWidth="10.85546875" defaultRowHeight="12.75" x14ac:dyDescent="0.2"/>
  <cols>
    <col min="1" max="1" width="33.28515625" style="6" customWidth="1"/>
    <col min="2" max="2" width="17.85546875" style="6" customWidth="1"/>
    <col min="3" max="3" width="18.42578125" style="6" customWidth="1"/>
    <col min="4" max="4" width="10.85546875" style="6"/>
    <col min="5" max="5" width="15.140625" style="6" customWidth="1"/>
    <col min="6" max="16384" width="10.85546875" style="6"/>
  </cols>
  <sheetData>
    <row r="1" spans="1:7" ht="18" x14ac:dyDescent="0.2">
      <c r="A1" s="99" t="str">
        <f>"LE MARCHÉ DE L’EMPLOI CADRE EN " &amp;anneen1&amp; " ET SES ÉVOLUTIONS PAR RÉGION"</f>
        <v>LE MARCHÉ DE L’EMPLOI CADRE EN 2016 ET SES ÉVOLUTIONS PAR RÉGION</v>
      </c>
      <c r="B1" s="64"/>
      <c r="C1" s="64"/>
      <c r="D1" s="64"/>
      <c r="E1" s="64"/>
      <c r="F1" s="64"/>
      <c r="G1" s="64"/>
    </row>
    <row r="2" spans="1:7" s="2" customFormat="1" ht="15" x14ac:dyDescent="0.2">
      <c r="A2" s="100" t="s">
        <v>52</v>
      </c>
      <c r="B2" s="85"/>
      <c r="C2" s="85"/>
      <c r="D2" s="85"/>
      <c r="E2" s="85"/>
      <c r="F2" s="85"/>
      <c r="G2" s="85"/>
    </row>
    <row r="3" spans="1:7" s="2" customFormat="1" ht="15" x14ac:dyDescent="0.2">
      <c r="A3" s="100"/>
      <c r="B3" s="85"/>
      <c r="C3" s="85"/>
      <c r="D3" s="85"/>
      <c r="E3" s="85"/>
      <c r="F3" s="85"/>
      <c r="G3" s="85"/>
    </row>
    <row r="4" spans="1:7" x14ac:dyDescent="0.2">
      <c r="A4" s="64"/>
      <c r="B4" s="64"/>
      <c r="C4" s="64"/>
      <c r="D4" s="64"/>
      <c r="E4" s="64"/>
      <c r="F4" s="64"/>
      <c r="G4" s="64"/>
    </row>
    <row r="5" spans="1:7" s="2" customFormat="1" x14ac:dyDescent="0.2">
      <c r="A5" s="85" t="s">
        <v>28</v>
      </c>
      <c r="B5" s="85"/>
      <c r="C5" s="85"/>
      <c r="D5" s="85"/>
      <c r="E5" s="85"/>
      <c r="F5" s="85"/>
      <c r="G5" s="85"/>
    </row>
    <row r="6" spans="1:7" s="2" customFormat="1" ht="13.5" thickBot="1" x14ac:dyDescent="0.25">
      <c r="A6" s="85"/>
      <c r="B6" s="85"/>
      <c r="C6" s="85"/>
      <c r="D6" s="85"/>
      <c r="E6" s="85"/>
      <c r="F6" s="85"/>
      <c r="G6" s="85"/>
    </row>
    <row r="7" spans="1:7" ht="39.950000000000003" customHeight="1" thickBot="1" x14ac:dyDescent="0.25">
      <c r="A7" s="345" t="s">
        <v>57</v>
      </c>
      <c r="B7" s="122" t="str">
        <f>"Recrutements / sorties " &amp;anneen</f>
        <v>Recrutements / sorties 2015</v>
      </c>
      <c r="C7" s="123" t="str">
        <f>"Recrutements / sorties " &amp;anneen1</f>
        <v>Recrutements / sorties 2016</v>
      </c>
      <c r="D7" s="64"/>
      <c r="E7" s="550" t="s">
        <v>35</v>
      </c>
      <c r="F7" s="551"/>
      <c r="G7" s="64"/>
    </row>
    <row r="8" spans="1:7" x14ac:dyDescent="0.2">
      <c r="A8" s="381" t="s">
        <v>148</v>
      </c>
      <c r="B8" s="301">
        <f>'Tab33 à 36'!B8/'Tab33 à 36'!B50</f>
        <v>0.90929705215419498</v>
      </c>
      <c r="C8" s="301">
        <f>'Tab33 à 36'!C8/'Tab33 à 36'!C50</f>
        <v>1.0254661209640745</v>
      </c>
      <c r="D8" s="64"/>
      <c r="E8" s="124"/>
      <c r="F8" s="125"/>
      <c r="G8" s="125"/>
    </row>
    <row r="9" spans="1:7" x14ac:dyDescent="0.2">
      <c r="A9" s="71" t="s">
        <v>149</v>
      </c>
      <c r="B9" s="301">
        <f>'Tab33 à 36'!B9/'Tab33 à 36'!B51</f>
        <v>0.87695749440715887</v>
      </c>
      <c r="C9" s="301">
        <f>'Tab33 à 36'!C9/'Tab33 à 36'!C51</f>
        <v>0.86767895878524948</v>
      </c>
      <c r="D9" s="64"/>
      <c r="E9" s="124"/>
      <c r="F9" s="125"/>
      <c r="G9" s="125"/>
    </row>
    <row r="10" spans="1:7" x14ac:dyDescent="0.2">
      <c r="A10" s="71" t="s">
        <v>150</v>
      </c>
      <c r="B10" s="301">
        <f>'Tab33 à 36'!B10/'Tab33 à 36'!B52</f>
        <v>1.013157894736842</v>
      </c>
      <c r="C10" s="301">
        <f>'Tab33 à 36'!C10/'Tab33 à 36'!C52</f>
        <v>1.042830540037244</v>
      </c>
      <c r="D10" s="64"/>
      <c r="E10" s="124"/>
      <c r="F10" s="125"/>
      <c r="G10" s="125"/>
    </row>
    <row r="11" spans="1:7" x14ac:dyDescent="0.2">
      <c r="A11" s="71" t="s">
        <v>151</v>
      </c>
      <c r="B11" s="301">
        <f>'Tab33 à 36'!B11/'Tab33 à 36'!B53</f>
        <v>0.86011342155009451</v>
      </c>
      <c r="C11" s="301">
        <f>'Tab33 à 36'!C11/'Tab33 à 36'!C53</f>
        <v>0.80890538033395176</v>
      </c>
      <c r="D11" s="64"/>
      <c r="E11" s="124"/>
      <c r="F11" s="125"/>
      <c r="G11" s="125"/>
    </row>
    <row r="12" spans="1:7" x14ac:dyDescent="0.2">
      <c r="A12" s="68" t="s">
        <v>276</v>
      </c>
      <c r="B12" s="301">
        <f>'Tab33 à 36'!B12/'Tab33 à 36'!B54</f>
        <v>0.79635949943117179</v>
      </c>
      <c r="C12" s="301">
        <f>'Tab33 à 36'!C12/'Tab33 à 36'!C54</f>
        <v>0.90369540873460241</v>
      </c>
      <c r="D12" s="64"/>
      <c r="E12" s="124"/>
      <c r="F12" s="125"/>
      <c r="G12" s="125"/>
    </row>
    <row r="13" spans="1:7" x14ac:dyDescent="0.2">
      <c r="A13" s="71" t="s">
        <v>277</v>
      </c>
      <c r="B13" s="301">
        <f>'Tab33 à 36'!B13/'Tab33 à 36'!B55</f>
        <v>1.0022744503411676</v>
      </c>
      <c r="C13" s="301">
        <f>'Tab33 à 36'!C13/'Tab33 à 36'!C55</f>
        <v>0.97864225781845915</v>
      </c>
      <c r="D13" s="64"/>
      <c r="E13" s="124"/>
      <c r="F13" s="125"/>
      <c r="G13" s="125"/>
    </row>
    <row r="14" spans="1:7" x14ac:dyDescent="0.2">
      <c r="A14" s="71" t="s">
        <v>23</v>
      </c>
      <c r="B14" s="301">
        <f>'Tab33 à 36'!B14/'Tab33 à 36'!B56</f>
        <v>1.0086516853932583</v>
      </c>
      <c r="C14" s="301">
        <f>'Tab33 à 36'!C14/'Tab33 à 36'!C56</f>
        <v>1.0291322961261355</v>
      </c>
      <c r="D14" s="64"/>
      <c r="E14" s="124"/>
      <c r="F14" s="125"/>
      <c r="G14" s="125"/>
    </row>
    <row r="15" spans="1:7" x14ac:dyDescent="0.2">
      <c r="A15" s="71" t="s">
        <v>152</v>
      </c>
      <c r="B15" s="301">
        <f>'Tab33 à 36'!B15/'Tab33 à 36'!B57</f>
        <v>0.63622047244094493</v>
      </c>
      <c r="C15" s="301">
        <f>'Tab33 à 36'!C15/'Tab33 à 36'!C57</f>
        <v>0.86018237082066873</v>
      </c>
      <c r="D15" s="64"/>
      <c r="E15" s="124"/>
      <c r="F15" s="125"/>
      <c r="G15" s="125"/>
    </row>
    <row r="16" spans="1:7" x14ac:dyDescent="0.2">
      <c r="A16" s="71" t="s">
        <v>278</v>
      </c>
      <c r="B16" s="301">
        <f>'Tab33 à 36'!B16/'Tab33 à 36'!B58</f>
        <v>0.85403050108932466</v>
      </c>
      <c r="C16" s="301">
        <f>'Tab33 à 36'!C16/'Tab33 à 36'!C58</f>
        <v>0.88845401174168293</v>
      </c>
      <c r="D16" s="64"/>
      <c r="E16" s="124"/>
      <c r="F16" s="125"/>
      <c r="G16" s="125"/>
    </row>
    <row r="17" spans="1:7" x14ac:dyDescent="0.2">
      <c r="A17" s="71" t="s">
        <v>279</v>
      </c>
      <c r="B17" s="301">
        <f>'Tab33 à 36'!B17/'Tab33 à 36'!B59</f>
        <v>0.85809523809523813</v>
      </c>
      <c r="C17" s="301">
        <f>'Tab33 à 36'!C17/'Tab33 à 36'!C59</f>
        <v>1.0422282120395328</v>
      </c>
      <c r="D17" s="64"/>
      <c r="E17" s="124"/>
      <c r="F17" s="125"/>
      <c r="G17" s="125"/>
    </row>
    <row r="18" spans="1:7" x14ac:dyDescent="0.2">
      <c r="A18" s="71" t="s">
        <v>153</v>
      </c>
      <c r="B18" s="301">
        <f>'Tab33 à 36'!B18/'Tab33 à 36'!B60</f>
        <v>0.87917146144994252</v>
      </c>
      <c r="C18" s="301">
        <f>'Tab33 à 36'!C18/'Tab33 à 36'!C60</f>
        <v>1.0765027322404372</v>
      </c>
      <c r="D18" s="64"/>
      <c r="E18" s="124"/>
      <c r="F18" s="125"/>
      <c r="G18" s="125"/>
    </row>
    <row r="19" spans="1:7" ht="13.5" thickBot="1" x14ac:dyDescent="0.25">
      <c r="A19" s="399" t="s">
        <v>154</v>
      </c>
      <c r="B19" s="302">
        <f>'Tab33 à 36'!B19/'Tab33 à 36'!B61</f>
        <v>0.82409850483729108</v>
      </c>
      <c r="C19" s="302">
        <f>'Tab33 à 36'!C19/'Tab33 à 36'!C61</f>
        <v>1.0161702127659575</v>
      </c>
      <c r="D19" s="64"/>
      <c r="E19" s="124"/>
      <c r="F19" s="125"/>
      <c r="G19" s="125"/>
    </row>
    <row r="20" spans="1:7" ht="13.5" thickBot="1" x14ac:dyDescent="0.25">
      <c r="A20" s="373" t="s">
        <v>10</v>
      </c>
      <c r="B20" s="403">
        <f>'Tab33 à 36'!B20/'Tab33 à 36'!B62</f>
        <v>0.93614830072090627</v>
      </c>
      <c r="C20" s="404">
        <f>'Tab33 à 36'!C20/'Tab33 à 36'!C62</f>
        <v>1.0004901960784314</v>
      </c>
      <c r="D20" s="64"/>
      <c r="E20" s="124"/>
      <c r="F20" s="125"/>
      <c r="G20" s="125"/>
    </row>
    <row r="21" spans="1:7" x14ac:dyDescent="0.2">
      <c r="A21" s="95"/>
      <c r="B21" s="126"/>
      <c r="C21" s="126"/>
      <c r="D21" s="64"/>
      <c r="E21" s="124"/>
      <c r="F21" s="64"/>
      <c r="G21" s="64"/>
    </row>
    <row r="22" spans="1:7" x14ac:dyDescent="0.2">
      <c r="A22" s="81" t="str">
        <f>"Source : Apec," &amp;anneen2</f>
        <v>Source : Apec,2017</v>
      </c>
      <c r="B22" s="64"/>
      <c r="C22" s="64"/>
      <c r="D22" s="64"/>
      <c r="E22" s="64"/>
      <c r="F22" s="64"/>
      <c r="G22" s="64"/>
    </row>
    <row r="23" spans="1:7" s="1" customFormat="1" x14ac:dyDescent="0.2">
      <c r="A23" s="82" t="str">
        <f>"En région Bretagne , le ratio recrutements/sorties dénote un marché très favorable aux cadres et aux jeunes diplômés en " &amp;anneen1&amp; " ."</f>
        <v>En région Bretagne , le ratio recrutements/sorties dénote un marché très favorable aux cadres et aux jeunes diplômés en 2016 .</v>
      </c>
      <c r="B23" s="97"/>
      <c r="C23" s="97"/>
      <c r="D23" s="97"/>
      <c r="E23" s="97"/>
      <c r="F23" s="97"/>
      <c r="G23" s="97"/>
    </row>
    <row r="24" spans="1:7" s="1" customFormat="1" x14ac:dyDescent="0.2">
      <c r="A24" s="82" t="str">
        <f>"À l'inverse, en Normandie, le ratio recrutements/sorties (inférieur à l'ensemble) dénote un marché défavorable aux cadres et aux jeunes diplômés en " &amp;anneen1&amp; "."</f>
        <v>À l'inverse, en Normandie, le ratio recrutements/sorties (inférieur à l'ensemble) dénote un marché défavorable aux cadres et aux jeunes diplômés en 2016.</v>
      </c>
      <c r="B24" s="97"/>
      <c r="C24" s="97"/>
      <c r="D24" s="97"/>
      <c r="E24" s="97"/>
      <c r="F24" s="97"/>
      <c r="G24" s="97"/>
    </row>
    <row r="25" spans="1:7" x14ac:dyDescent="0.2">
      <c r="A25" s="45"/>
      <c r="B25" s="45"/>
      <c r="C25" s="45"/>
      <c r="D25" s="45"/>
      <c r="E25" s="45"/>
      <c r="F25" s="45"/>
      <c r="G25" s="45"/>
    </row>
    <row r="26" spans="1:7" x14ac:dyDescent="0.2">
      <c r="A26" s="53"/>
      <c r="B26" s="45"/>
      <c r="C26" s="45"/>
      <c r="D26" s="45"/>
      <c r="E26" s="45"/>
      <c r="F26" s="45"/>
      <c r="G26" s="45"/>
    </row>
    <row r="27" spans="1:7" x14ac:dyDescent="0.2">
      <c r="A27" s="51"/>
      <c r="B27" s="45"/>
      <c r="C27" s="45"/>
      <c r="D27" s="45"/>
      <c r="E27" s="45"/>
      <c r="F27" s="45"/>
      <c r="G27" s="45"/>
    </row>
    <row r="28" spans="1:7" x14ac:dyDescent="0.2">
      <c r="A28" s="51"/>
      <c r="B28" s="45"/>
      <c r="C28" s="45"/>
      <c r="D28" s="45"/>
      <c r="E28" s="45"/>
      <c r="F28" s="45"/>
      <c r="G28" s="45"/>
    </row>
    <row r="29" spans="1:7" x14ac:dyDescent="0.2">
      <c r="A29" s="45"/>
      <c r="B29" s="45"/>
      <c r="C29" s="45"/>
      <c r="D29" s="45"/>
      <c r="E29" s="45"/>
      <c r="F29" s="45"/>
      <c r="G29" s="45"/>
    </row>
    <row r="30" spans="1:7" x14ac:dyDescent="0.2">
      <c r="A30" s="45"/>
      <c r="B30" s="45"/>
      <c r="C30" s="45"/>
      <c r="D30" s="45"/>
      <c r="E30" s="45"/>
      <c r="F30" s="45"/>
      <c r="G30" s="45"/>
    </row>
    <row r="31" spans="1:7" x14ac:dyDescent="0.2">
      <c r="A31" s="45"/>
      <c r="B31" s="45"/>
      <c r="C31" s="45"/>
      <c r="D31" s="45"/>
      <c r="E31" s="45"/>
      <c r="F31" s="45"/>
      <c r="G31" s="45"/>
    </row>
    <row r="32" spans="1:7" x14ac:dyDescent="0.2">
      <c r="A32" s="45"/>
      <c r="B32" s="45"/>
      <c r="C32" s="45"/>
      <c r="D32" s="45"/>
      <c r="E32" s="45"/>
      <c r="F32" s="45"/>
      <c r="G32" s="45"/>
    </row>
    <row r="33" spans="1:7" x14ac:dyDescent="0.2">
      <c r="A33" s="45"/>
      <c r="B33" s="45"/>
      <c r="C33" s="45"/>
      <c r="D33" s="45"/>
      <c r="E33" s="45"/>
      <c r="F33" s="45"/>
      <c r="G33" s="45"/>
    </row>
    <row r="34" spans="1:7" x14ac:dyDescent="0.2">
      <c r="A34" s="45"/>
      <c r="B34" s="45"/>
      <c r="C34" s="45"/>
      <c r="D34" s="45"/>
      <c r="E34" s="45"/>
      <c r="F34" s="45"/>
      <c r="G34" s="45"/>
    </row>
    <row r="35" spans="1:7" x14ac:dyDescent="0.2">
      <c r="A35" s="45"/>
      <c r="B35" s="45"/>
      <c r="C35" s="45"/>
      <c r="D35" s="45"/>
      <c r="E35" s="45"/>
      <c r="F35" s="45"/>
      <c r="G35" s="45"/>
    </row>
    <row r="36" spans="1:7" x14ac:dyDescent="0.2">
      <c r="A36" s="45"/>
      <c r="B36" s="45"/>
      <c r="C36" s="45"/>
      <c r="D36" s="45"/>
      <c r="E36" s="45"/>
      <c r="F36" s="45"/>
      <c r="G36" s="45"/>
    </row>
    <row r="37" spans="1:7" x14ac:dyDescent="0.2">
      <c r="A37" s="45"/>
      <c r="B37" s="45"/>
      <c r="C37" s="45"/>
      <c r="D37" s="45"/>
      <c r="E37" s="45"/>
      <c r="F37" s="45"/>
      <c r="G37" s="45"/>
    </row>
    <row r="38" spans="1:7" x14ac:dyDescent="0.2">
      <c r="A38" s="45"/>
      <c r="B38" s="45"/>
      <c r="C38" s="45"/>
      <c r="D38" s="45"/>
      <c r="E38" s="45"/>
      <c r="F38" s="45"/>
      <c r="G38" s="45"/>
    </row>
    <row r="39" spans="1:7" x14ac:dyDescent="0.2">
      <c r="A39" s="45"/>
      <c r="B39" s="45"/>
      <c r="C39" s="45"/>
      <c r="D39" s="45"/>
      <c r="E39" s="45"/>
      <c r="F39" s="45"/>
      <c r="G39" s="45"/>
    </row>
    <row r="40" spans="1:7" x14ac:dyDescent="0.2">
      <c r="A40" s="45"/>
      <c r="B40" s="45"/>
      <c r="C40" s="45"/>
      <c r="D40" s="45"/>
      <c r="E40" s="45"/>
      <c r="F40" s="45"/>
      <c r="G40" s="45"/>
    </row>
    <row r="41" spans="1:7" x14ac:dyDescent="0.2">
      <c r="A41" s="45"/>
      <c r="B41" s="45"/>
      <c r="C41" s="45"/>
      <c r="D41" s="45"/>
      <c r="E41" s="45"/>
      <c r="F41" s="45"/>
      <c r="G41" s="45"/>
    </row>
    <row r="42" spans="1:7" x14ac:dyDescent="0.2">
      <c r="A42" s="45"/>
      <c r="B42" s="45"/>
      <c r="C42" s="45"/>
      <c r="D42" s="45"/>
      <c r="E42" s="45"/>
      <c r="F42" s="45"/>
      <c r="G42" s="45"/>
    </row>
    <row r="43" spans="1:7" x14ac:dyDescent="0.2">
      <c r="A43" s="45"/>
      <c r="B43" s="45"/>
      <c r="C43" s="45"/>
      <c r="D43" s="45"/>
      <c r="E43" s="45"/>
      <c r="F43" s="45"/>
      <c r="G43" s="45"/>
    </row>
    <row r="44" spans="1:7" x14ac:dyDescent="0.2">
      <c r="A44" s="45"/>
      <c r="B44" s="45"/>
      <c r="C44" s="45"/>
      <c r="D44" s="45"/>
      <c r="E44" s="45"/>
      <c r="F44" s="45"/>
      <c r="G44" s="45"/>
    </row>
    <row r="45" spans="1:7" x14ac:dyDescent="0.2">
      <c r="A45" s="45"/>
      <c r="B45" s="45"/>
      <c r="C45" s="45"/>
      <c r="D45" s="45"/>
      <c r="E45" s="45"/>
      <c r="F45" s="45"/>
      <c r="G45" s="45"/>
    </row>
    <row r="46" spans="1:7" x14ac:dyDescent="0.2">
      <c r="A46" s="45"/>
      <c r="B46" s="45"/>
      <c r="C46" s="45"/>
      <c r="D46" s="45"/>
      <c r="E46" s="45"/>
      <c r="F46" s="45"/>
      <c r="G46" s="45"/>
    </row>
    <row r="47" spans="1:7" x14ac:dyDescent="0.2">
      <c r="A47" s="45"/>
      <c r="B47" s="45"/>
      <c r="C47" s="45"/>
      <c r="D47" s="45"/>
      <c r="E47" s="45"/>
      <c r="F47" s="45"/>
      <c r="G47" s="45"/>
    </row>
    <row r="48" spans="1:7" x14ac:dyDescent="0.2">
      <c r="A48" s="45"/>
      <c r="B48" s="45"/>
      <c r="C48" s="45"/>
      <c r="D48" s="45"/>
      <c r="E48" s="45"/>
      <c r="F48" s="45"/>
      <c r="G48" s="45"/>
    </row>
    <row r="49" spans="1:7" x14ac:dyDescent="0.2">
      <c r="A49" s="45"/>
      <c r="B49" s="45"/>
      <c r="C49" s="45"/>
      <c r="D49" s="45"/>
      <c r="E49" s="45"/>
      <c r="F49" s="45"/>
      <c r="G49" s="45"/>
    </row>
    <row r="50" spans="1:7" x14ac:dyDescent="0.2">
      <c r="A50" s="45"/>
      <c r="B50" s="45"/>
      <c r="C50" s="45"/>
      <c r="D50" s="45"/>
      <c r="E50" s="45"/>
      <c r="F50" s="45"/>
      <c r="G50" s="45"/>
    </row>
    <row r="51" spans="1:7" x14ac:dyDescent="0.2">
      <c r="A51" s="45"/>
      <c r="B51" s="45"/>
      <c r="C51" s="45"/>
      <c r="D51" s="45"/>
      <c r="E51" s="45"/>
      <c r="F51" s="45"/>
      <c r="G51" s="45"/>
    </row>
    <row r="52" spans="1:7" x14ac:dyDescent="0.2">
      <c r="A52" s="45"/>
      <c r="B52" s="45"/>
      <c r="C52" s="45"/>
      <c r="D52" s="45"/>
      <c r="E52" s="45"/>
      <c r="F52" s="45"/>
      <c r="G52" s="45"/>
    </row>
    <row r="53" spans="1:7" x14ac:dyDescent="0.2">
      <c r="A53" s="45"/>
      <c r="B53" s="45"/>
      <c r="C53" s="45"/>
      <c r="D53" s="45"/>
      <c r="E53" s="45"/>
      <c r="F53" s="45"/>
      <c r="G53" s="45"/>
    </row>
    <row r="54" spans="1:7" x14ac:dyDescent="0.2">
      <c r="A54" s="45"/>
      <c r="B54" s="45"/>
      <c r="C54" s="45"/>
      <c r="D54" s="45"/>
      <c r="E54" s="45"/>
      <c r="F54" s="45"/>
      <c r="G54" s="45"/>
    </row>
    <row r="55" spans="1:7" x14ac:dyDescent="0.2">
      <c r="A55" s="45"/>
      <c r="B55" s="45"/>
      <c r="C55" s="45"/>
      <c r="D55" s="45"/>
      <c r="E55" s="45"/>
      <c r="F55" s="45"/>
      <c r="G55" s="45"/>
    </row>
    <row r="56" spans="1:7" x14ac:dyDescent="0.2">
      <c r="A56" s="45"/>
      <c r="B56" s="45"/>
      <c r="C56" s="45"/>
      <c r="D56" s="45"/>
      <c r="E56" s="45"/>
      <c r="F56" s="45"/>
      <c r="G56" s="45"/>
    </row>
    <row r="57" spans="1:7" x14ac:dyDescent="0.2">
      <c r="A57" s="45"/>
      <c r="B57" s="45"/>
      <c r="C57" s="45"/>
      <c r="D57" s="45"/>
      <c r="E57" s="45"/>
      <c r="F57" s="45"/>
      <c r="G57" s="45"/>
    </row>
    <row r="58" spans="1:7" x14ac:dyDescent="0.2">
      <c r="A58" s="45"/>
      <c r="B58" s="45"/>
      <c r="C58" s="45"/>
      <c r="D58" s="45"/>
      <c r="E58" s="45"/>
      <c r="F58" s="45"/>
      <c r="G58" s="45"/>
    </row>
    <row r="59" spans="1:7" x14ac:dyDescent="0.2">
      <c r="A59" s="45"/>
      <c r="B59" s="45"/>
      <c r="C59" s="45"/>
      <c r="D59" s="45"/>
      <c r="E59" s="45"/>
      <c r="F59" s="45"/>
      <c r="G59" s="45"/>
    </row>
    <row r="60" spans="1:7" x14ac:dyDescent="0.2">
      <c r="A60" s="45"/>
      <c r="B60" s="45"/>
      <c r="C60" s="45"/>
      <c r="D60" s="45"/>
      <c r="E60" s="45"/>
      <c r="F60" s="45"/>
      <c r="G60" s="45"/>
    </row>
    <row r="61" spans="1:7" x14ac:dyDescent="0.2">
      <c r="A61" s="45"/>
      <c r="B61" s="45"/>
      <c r="C61" s="45"/>
      <c r="D61" s="45"/>
      <c r="E61" s="45"/>
      <c r="F61" s="45"/>
      <c r="G61" s="45"/>
    </row>
    <row r="62" spans="1:7" x14ac:dyDescent="0.2">
      <c r="A62" s="45"/>
      <c r="B62" s="45"/>
      <c r="C62" s="45"/>
      <c r="D62" s="45"/>
      <c r="E62" s="45"/>
      <c r="F62" s="45"/>
      <c r="G62" s="45"/>
    </row>
    <row r="63" spans="1:7" x14ac:dyDescent="0.2">
      <c r="A63" s="45"/>
      <c r="B63" s="45"/>
      <c r="C63" s="45"/>
      <c r="D63" s="45"/>
      <c r="E63" s="45"/>
      <c r="F63" s="45"/>
      <c r="G63" s="45"/>
    </row>
    <row r="64" spans="1:7" x14ac:dyDescent="0.2">
      <c r="A64" s="45"/>
      <c r="B64" s="45"/>
      <c r="C64" s="45"/>
      <c r="D64" s="45"/>
      <c r="E64" s="45"/>
      <c r="F64" s="45"/>
      <c r="G64" s="45"/>
    </row>
    <row r="65" spans="1:7" x14ac:dyDescent="0.2">
      <c r="A65" s="45"/>
      <c r="B65" s="45"/>
      <c r="C65" s="45"/>
      <c r="D65" s="45"/>
      <c r="E65" s="45"/>
      <c r="F65" s="45"/>
      <c r="G65" s="45"/>
    </row>
    <row r="66" spans="1:7" x14ac:dyDescent="0.2">
      <c r="A66" s="45"/>
      <c r="B66" s="45"/>
      <c r="C66" s="45"/>
      <c r="D66" s="45"/>
      <c r="E66" s="45"/>
      <c r="F66" s="45"/>
      <c r="G66" s="45"/>
    </row>
    <row r="67" spans="1:7" x14ac:dyDescent="0.2">
      <c r="A67" s="45"/>
      <c r="B67" s="45"/>
      <c r="C67" s="45"/>
      <c r="D67" s="45"/>
      <c r="E67" s="45"/>
      <c r="F67" s="45"/>
      <c r="G67" s="45"/>
    </row>
    <row r="68" spans="1:7" x14ac:dyDescent="0.2">
      <c r="A68" s="45"/>
      <c r="B68" s="45"/>
      <c r="C68" s="45"/>
      <c r="D68" s="45"/>
      <c r="E68" s="45"/>
      <c r="F68" s="45"/>
      <c r="G68" s="45"/>
    </row>
    <row r="69" spans="1:7" x14ac:dyDescent="0.2">
      <c r="A69" s="45"/>
      <c r="B69" s="45"/>
      <c r="C69" s="45"/>
      <c r="D69" s="45"/>
      <c r="E69" s="45"/>
      <c r="F69" s="45"/>
      <c r="G69" s="45"/>
    </row>
    <row r="70" spans="1:7" x14ac:dyDescent="0.2">
      <c r="A70" s="45"/>
      <c r="B70" s="45"/>
      <c r="C70" s="45"/>
      <c r="D70" s="45"/>
      <c r="E70" s="45"/>
      <c r="F70" s="45"/>
      <c r="G70" s="45"/>
    </row>
    <row r="71" spans="1:7" x14ac:dyDescent="0.2">
      <c r="A71" s="45"/>
      <c r="B71" s="45"/>
      <c r="C71" s="45"/>
      <c r="D71" s="45"/>
      <c r="E71" s="45"/>
      <c r="F71" s="45"/>
      <c r="G71" s="45"/>
    </row>
    <row r="72" spans="1:7" x14ac:dyDescent="0.2">
      <c r="A72" s="45"/>
      <c r="B72" s="45"/>
      <c r="C72" s="45"/>
      <c r="D72" s="45"/>
      <c r="E72" s="45"/>
      <c r="F72" s="45"/>
      <c r="G72" s="45"/>
    </row>
    <row r="73" spans="1:7" x14ac:dyDescent="0.2">
      <c r="A73" s="45"/>
      <c r="B73" s="45"/>
      <c r="C73" s="45"/>
      <c r="D73" s="45"/>
      <c r="E73" s="45"/>
      <c r="F73" s="45"/>
      <c r="G73" s="45"/>
    </row>
    <row r="74" spans="1:7" x14ac:dyDescent="0.2">
      <c r="A74" s="45"/>
      <c r="B74" s="45"/>
      <c r="C74" s="45"/>
      <c r="D74" s="45"/>
      <c r="E74" s="45"/>
      <c r="F74" s="45"/>
      <c r="G74" s="45"/>
    </row>
    <row r="75" spans="1:7" x14ac:dyDescent="0.2">
      <c r="A75" s="45"/>
      <c r="B75" s="45"/>
      <c r="C75" s="45"/>
      <c r="D75" s="45"/>
      <c r="E75" s="45"/>
      <c r="F75" s="45"/>
      <c r="G75" s="45"/>
    </row>
    <row r="76" spans="1:7" x14ac:dyDescent="0.2">
      <c r="A76" s="45"/>
      <c r="B76" s="45"/>
      <c r="C76" s="45"/>
      <c r="D76" s="45"/>
      <c r="E76" s="45"/>
      <c r="F76" s="45"/>
      <c r="G76" s="45"/>
    </row>
    <row r="77" spans="1:7" x14ac:dyDescent="0.2">
      <c r="A77" s="45"/>
      <c r="B77" s="45"/>
      <c r="C77" s="45"/>
      <c r="D77" s="45"/>
      <c r="E77" s="45"/>
      <c r="F77" s="45"/>
      <c r="G77" s="45"/>
    </row>
    <row r="78" spans="1:7" x14ac:dyDescent="0.2">
      <c r="A78" s="45"/>
      <c r="B78" s="45"/>
      <c r="C78" s="45"/>
      <c r="D78" s="45"/>
      <c r="E78" s="45"/>
      <c r="F78" s="45"/>
      <c r="G78" s="45"/>
    </row>
    <row r="79" spans="1:7" x14ac:dyDescent="0.2">
      <c r="A79" s="45"/>
      <c r="B79" s="45"/>
      <c r="C79" s="45"/>
      <c r="D79" s="45"/>
      <c r="E79" s="45"/>
      <c r="F79" s="45"/>
      <c r="G79" s="45"/>
    </row>
    <row r="80" spans="1:7" x14ac:dyDescent="0.2">
      <c r="A80" s="45"/>
      <c r="B80" s="45"/>
      <c r="C80" s="45"/>
      <c r="D80" s="45"/>
      <c r="E80" s="45"/>
      <c r="F80" s="45"/>
      <c r="G80" s="45"/>
    </row>
    <row r="81" spans="1:7" x14ac:dyDescent="0.2">
      <c r="A81" s="45"/>
      <c r="B81" s="45"/>
      <c r="C81" s="45"/>
      <c r="D81" s="45"/>
      <c r="E81" s="45"/>
      <c r="F81" s="45"/>
      <c r="G81" s="45"/>
    </row>
    <row r="82" spans="1:7" x14ac:dyDescent="0.2">
      <c r="A82" s="45"/>
      <c r="B82" s="45"/>
      <c r="C82" s="45"/>
      <c r="D82" s="45"/>
      <c r="E82" s="45"/>
      <c r="F82" s="45"/>
      <c r="G82" s="45"/>
    </row>
    <row r="83" spans="1:7" x14ac:dyDescent="0.2">
      <c r="A83" s="45"/>
      <c r="B83" s="45"/>
      <c r="C83" s="45"/>
      <c r="D83" s="45"/>
      <c r="E83" s="45"/>
      <c r="F83" s="45"/>
      <c r="G83" s="45"/>
    </row>
    <row r="84" spans="1:7" x14ac:dyDescent="0.2">
      <c r="A84" s="45"/>
      <c r="B84" s="45"/>
      <c r="C84" s="45"/>
      <c r="D84" s="45"/>
      <c r="E84" s="45"/>
      <c r="F84" s="45"/>
      <c r="G84" s="45"/>
    </row>
    <row r="85" spans="1:7" x14ac:dyDescent="0.2">
      <c r="A85" s="45"/>
      <c r="B85" s="45"/>
      <c r="C85" s="45"/>
      <c r="D85" s="45"/>
      <c r="E85" s="45"/>
      <c r="F85" s="45"/>
      <c r="G85" s="45"/>
    </row>
    <row r="86" spans="1:7" x14ac:dyDescent="0.2">
      <c r="A86" s="45"/>
      <c r="B86" s="45"/>
      <c r="C86" s="45"/>
      <c r="D86" s="45"/>
      <c r="E86" s="45"/>
      <c r="F86" s="45"/>
      <c r="G86" s="45"/>
    </row>
    <row r="87" spans="1:7" x14ac:dyDescent="0.2">
      <c r="A87" s="45"/>
      <c r="B87" s="45"/>
      <c r="C87" s="45"/>
      <c r="D87" s="45"/>
      <c r="E87" s="45"/>
      <c r="F87" s="45"/>
      <c r="G87" s="45"/>
    </row>
    <row r="88" spans="1:7" x14ac:dyDescent="0.2">
      <c r="A88" s="45"/>
      <c r="B88" s="45"/>
      <c r="C88" s="45"/>
      <c r="D88" s="45"/>
      <c r="E88" s="45"/>
      <c r="F88" s="45"/>
      <c r="G88" s="45"/>
    </row>
    <row r="89" spans="1:7" x14ac:dyDescent="0.2">
      <c r="A89" s="45"/>
      <c r="B89" s="45"/>
      <c r="C89" s="45"/>
      <c r="D89" s="45"/>
      <c r="E89" s="45"/>
      <c r="F89" s="45"/>
      <c r="G89" s="45"/>
    </row>
    <row r="90" spans="1:7" x14ac:dyDescent="0.2">
      <c r="A90" s="45"/>
      <c r="B90" s="45"/>
      <c r="C90" s="45"/>
      <c r="D90" s="45"/>
      <c r="E90" s="45"/>
      <c r="F90" s="45"/>
      <c r="G90" s="45"/>
    </row>
    <row r="91" spans="1:7" x14ac:dyDescent="0.2">
      <c r="A91" s="45"/>
      <c r="B91" s="45"/>
      <c r="C91" s="45"/>
      <c r="D91" s="45"/>
      <c r="E91" s="45"/>
      <c r="F91" s="45"/>
      <c r="G91" s="45"/>
    </row>
    <row r="92" spans="1:7" x14ac:dyDescent="0.2">
      <c r="A92" s="45"/>
      <c r="B92" s="45"/>
      <c r="C92" s="45"/>
      <c r="D92" s="45"/>
      <c r="E92" s="45"/>
      <c r="F92" s="45"/>
      <c r="G92" s="45"/>
    </row>
    <row r="93" spans="1:7" x14ac:dyDescent="0.2">
      <c r="A93" s="45"/>
      <c r="B93" s="45"/>
      <c r="C93" s="45"/>
      <c r="D93" s="45"/>
      <c r="E93" s="45"/>
      <c r="F93" s="45"/>
      <c r="G93" s="45"/>
    </row>
    <row r="94" spans="1:7" x14ac:dyDescent="0.2">
      <c r="A94" s="45"/>
      <c r="B94" s="45"/>
      <c r="C94" s="45"/>
      <c r="D94" s="45"/>
      <c r="E94" s="45"/>
      <c r="F94" s="45"/>
      <c r="G94" s="45"/>
    </row>
    <row r="95" spans="1:7" x14ac:dyDescent="0.2">
      <c r="A95" s="45"/>
      <c r="B95" s="45"/>
      <c r="C95" s="45"/>
      <c r="D95" s="45"/>
      <c r="E95" s="45"/>
      <c r="F95" s="45"/>
      <c r="G95" s="45"/>
    </row>
    <row r="96" spans="1:7" x14ac:dyDescent="0.2">
      <c r="A96" s="45"/>
      <c r="B96" s="45"/>
      <c r="C96" s="45"/>
      <c r="D96" s="45"/>
      <c r="E96" s="45"/>
      <c r="F96" s="45"/>
      <c r="G96" s="45"/>
    </row>
    <row r="97" spans="1:7" x14ac:dyDescent="0.2">
      <c r="A97" s="45"/>
      <c r="B97" s="45"/>
      <c r="C97" s="45"/>
      <c r="D97" s="45"/>
      <c r="E97" s="45"/>
      <c r="F97" s="45"/>
      <c r="G97" s="45"/>
    </row>
    <row r="98" spans="1:7" x14ac:dyDescent="0.2">
      <c r="A98" s="45"/>
      <c r="B98" s="45"/>
      <c r="C98" s="45"/>
      <c r="D98" s="45"/>
      <c r="E98" s="45"/>
      <c r="F98" s="45"/>
      <c r="G98" s="45"/>
    </row>
    <row r="99" spans="1:7" x14ac:dyDescent="0.2">
      <c r="A99" s="45"/>
      <c r="B99" s="45"/>
      <c r="C99" s="45"/>
      <c r="D99" s="45"/>
      <c r="E99" s="45"/>
      <c r="F99" s="45"/>
      <c r="G99" s="45"/>
    </row>
    <row r="100" spans="1:7" x14ac:dyDescent="0.2">
      <c r="A100" s="45"/>
      <c r="B100" s="45"/>
      <c r="C100" s="45"/>
      <c r="D100" s="45"/>
      <c r="E100" s="45"/>
      <c r="F100" s="45"/>
      <c r="G100" s="45"/>
    </row>
    <row r="101" spans="1:7" x14ac:dyDescent="0.2">
      <c r="A101" s="45"/>
      <c r="B101" s="45"/>
      <c r="C101" s="45"/>
      <c r="D101" s="45"/>
      <c r="E101" s="45"/>
      <c r="F101" s="45"/>
      <c r="G101" s="45"/>
    </row>
    <row r="102" spans="1:7" x14ac:dyDescent="0.2">
      <c r="A102" s="45"/>
      <c r="B102" s="45"/>
      <c r="C102" s="45"/>
      <c r="D102" s="45"/>
      <c r="E102" s="45"/>
      <c r="F102" s="45"/>
      <c r="G102" s="45"/>
    </row>
    <row r="103" spans="1:7" x14ac:dyDescent="0.2">
      <c r="A103" s="45"/>
      <c r="B103" s="45"/>
      <c r="C103" s="45"/>
      <c r="D103" s="45"/>
      <c r="E103" s="45"/>
      <c r="F103" s="45"/>
      <c r="G103" s="45"/>
    </row>
    <row r="104" spans="1:7" x14ac:dyDescent="0.2">
      <c r="A104" s="45"/>
      <c r="B104" s="45"/>
      <c r="C104" s="45"/>
      <c r="D104" s="45"/>
      <c r="E104" s="45"/>
      <c r="F104" s="45"/>
      <c r="G104" s="45"/>
    </row>
    <row r="105" spans="1:7" x14ac:dyDescent="0.2">
      <c r="A105" s="45"/>
      <c r="B105" s="45"/>
      <c r="C105" s="45"/>
      <c r="D105" s="45"/>
      <c r="E105" s="45"/>
      <c r="F105" s="45"/>
      <c r="G105" s="45"/>
    </row>
    <row r="106" spans="1:7" x14ac:dyDescent="0.2">
      <c r="A106" s="45"/>
      <c r="B106" s="45"/>
      <c r="C106" s="45"/>
      <c r="D106" s="45"/>
      <c r="E106" s="45"/>
      <c r="F106" s="45"/>
      <c r="G106" s="45"/>
    </row>
    <row r="107" spans="1:7" x14ac:dyDescent="0.2">
      <c r="A107" s="45"/>
      <c r="B107" s="45"/>
      <c r="C107" s="45"/>
      <c r="D107" s="45"/>
      <c r="E107" s="45"/>
      <c r="F107" s="45"/>
      <c r="G107" s="45"/>
    </row>
    <row r="108" spans="1:7" x14ac:dyDescent="0.2">
      <c r="A108" s="45"/>
      <c r="B108" s="45"/>
      <c r="C108" s="45"/>
      <c r="D108" s="45"/>
      <c r="E108" s="45"/>
      <c r="F108" s="45"/>
      <c r="G108" s="45"/>
    </row>
    <row r="109" spans="1:7" x14ac:dyDescent="0.2">
      <c r="A109" s="45"/>
      <c r="B109" s="45"/>
      <c r="C109" s="45"/>
      <c r="D109" s="45"/>
      <c r="E109" s="45"/>
      <c r="F109" s="45"/>
      <c r="G109" s="45"/>
    </row>
    <row r="110" spans="1:7" x14ac:dyDescent="0.2">
      <c r="A110" s="45"/>
      <c r="B110" s="45"/>
      <c r="C110" s="45"/>
      <c r="D110" s="45"/>
      <c r="E110" s="45"/>
      <c r="F110" s="45"/>
      <c r="G110" s="45"/>
    </row>
    <row r="111" spans="1:7" x14ac:dyDescent="0.2">
      <c r="A111" s="45"/>
      <c r="B111" s="45"/>
      <c r="C111" s="45"/>
      <c r="D111" s="45"/>
      <c r="E111" s="45"/>
      <c r="F111" s="45"/>
      <c r="G111" s="45"/>
    </row>
    <row r="112" spans="1:7" x14ac:dyDescent="0.2">
      <c r="A112" s="45"/>
      <c r="B112" s="45"/>
      <c r="C112" s="45"/>
      <c r="D112" s="45"/>
      <c r="E112" s="45"/>
      <c r="F112" s="45"/>
      <c r="G112" s="45"/>
    </row>
    <row r="113" spans="1:7" x14ac:dyDescent="0.2">
      <c r="A113" s="45"/>
      <c r="B113" s="45"/>
      <c r="C113" s="45"/>
      <c r="D113" s="45"/>
      <c r="E113" s="45"/>
      <c r="F113" s="45"/>
      <c r="G113" s="45"/>
    </row>
    <row r="114" spans="1:7" x14ac:dyDescent="0.2">
      <c r="A114" s="45"/>
      <c r="B114" s="45"/>
      <c r="C114" s="45"/>
      <c r="D114" s="45"/>
      <c r="E114" s="45"/>
      <c r="F114" s="45"/>
      <c r="G114" s="45"/>
    </row>
    <row r="115" spans="1:7" x14ac:dyDescent="0.2">
      <c r="A115" s="45"/>
      <c r="B115" s="45"/>
      <c r="C115" s="45"/>
      <c r="D115" s="45"/>
      <c r="E115" s="45"/>
      <c r="F115" s="45"/>
      <c r="G115" s="45"/>
    </row>
    <row r="116" spans="1:7" x14ac:dyDescent="0.2">
      <c r="A116" s="45"/>
      <c r="B116" s="45"/>
      <c r="C116" s="45"/>
      <c r="D116" s="45"/>
      <c r="E116" s="45"/>
      <c r="F116" s="45"/>
      <c r="G116" s="45"/>
    </row>
    <row r="117" spans="1:7" x14ac:dyDescent="0.2">
      <c r="A117" s="45"/>
      <c r="B117" s="45"/>
      <c r="C117" s="45"/>
      <c r="D117" s="45"/>
      <c r="E117" s="45"/>
      <c r="F117" s="45"/>
      <c r="G117" s="45"/>
    </row>
    <row r="118" spans="1:7" x14ac:dyDescent="0.2">
      <c r="A118" s="45"/>
      <c r="B118" s="45"/>
      <c r="C118" s="45"/>
      <c r="D118" s="45"/>
      <c r="E118" s="45"/>
      <c r="F118" s="45"/>
      <c r="G118" s="45"/>
    </row>
    <row r="119" spans="1:7" x14ac:dyDescent="0.2">
      <c r="A119" s="45"/>
      <c r="B119" s="45"/>
      <c r="C119" s="45"/>
      <c r="D119" s="45"/>
      <c r="E119" s="45"/>
      <c r="F119" s="45"/>
      <c r="G119" s="45"/>
    </row>
    <row r="120" spans="1:7" x14ac:dyDescent="0.2">
      <c r="A120" s="45"/>
      <c r="B120" s="45"/>
      <c r="C120" s="45"/>
      <c r="D120" s="45"/>
      <c r="E120" s="45"/>
      <c r="F120" s="45"/>
      <c r="G120" s="45"/>
    </row>
    <row r="121" spans="1:7" x14ac:dyDescent="0.2">
      <c r="A121" s="45"/>
      <c r="B121" s="45"/>
      <c r="C121" s="45"/>
      <c r="D121" s="45"/>
      <c r="E121" s="45"/>
      <c r="F121" s="45"/>
      <c r="G121" s="45"/>
    </row>
    <row r="122" spans="1:7" x14ac:dyDescent="0.2">
      <c r="A122" s="45"/>
      <c r="B122" s="45"/>
      <c r="C122" s="45"/>
      <c r="D122" s="45"/>
      <c r="E122" s="45"/>
      <c r="F122" s="45"/>
      <c r="G122" s="45"/>
    </row>
    <row r="123" spans="1:7" x14ac:dyDescent="0.2">
      <c r="A123" s="45"/>
      <c r="B123" s="45"/>
      <c r="C123" s="45"/>
      <c r="D123" s="45"/>
      <c r="E123" s="45"/>
      <c r="F123" s="45"/>
      <c r="G123" s="45"/>
    </row>
    <row r="124" spans="1:7" x14ac:dyDescent="0.2">
      <c r="A124" s="45"/>
      <c r="B124" s="45"/>
      <c r="C124" s="45"/>
      <c r="D124" s="45"/>
      <c r="E124" s="45"/>
      <c r="F124" s="45"/>
      <c r="G124" s="45"/>
    </row>
    <row r="125" spans="1:7" x14ac:dyDescent="0.2">
      <c r="A125" s="45"/>
      <c r="B125" s="45"/>
      <c r="C125" s="45"/>
      <c r="D125" s="45"/>
      <c r="E125" s="45"/>
      <c r="F125" s="45"/>
      <c r="G125" s="45"/>
    </row>
    <row r="126" spans="1:7" x14ac:dyDescent="0.2">
      <c r="A126" s="45"/>
      <c r="B126" s="45"/>
      <c r="C126" s="45"/>
      <c r="D126" s="45"/>
      <c r="E126" s="45"/>
      <c r="F126" s="45"/>
      <c r="G126" s="45"/>
    </row>
    <row r="127" spans="1:7" x14ac:dyDescent="0.2">
      <c r="A127" s="45"/>
      <c r="B127" s="45"/>
      <c r="C127" s="45"/>
      <c r="D127" s="45"/>
      <c r="E127" s="45"/>
      <c r="F127" s="45"/>
      <c r="G127" s="45"/>
    </row>
    <row r="128" spans="1:7" x14ac:dyDescent="0.2">
      <c r="A128" s="45"/>
      <c r="B128" s="45"/>
      <c r="C128" s="45"/>
      <c r="D128" s="45"/>
      <c r="E128" s="45"/>
      <c r="F128" s="45"/>
      <c r="G128" s="45"/>
    </row>
    <row r="129" spans="1:7" x14ac:dyDescent="0.2">
      <c r="A129" s="45"/>
      <c r="B129" s="45"/>
      <c r="C129" s="45"/>
      <c r="D129" s="45"/>
      <c r="E129" s="45"/>
      <c r="F129" s="45"/>
      <c r="G129" s="45"/>
    </row>
    <row r="130" spans="1:7" x14ac:dyDescent="0.2">
      <c r="A130" s="45"/>
      <c r="B130" s="45"/>
      <c r="C130" s="45"/>
      <c r="D130" s="45"/>
      <c r="E130" s="45"/>
      <c r="F130" s="45"/>
      <c r="G130" s="45"/>
    </row>
    <row r="131" spans="1:7" x14ac:dyDescent="0.2">
      <c r="A131" s="45"/>
      <c r="B131" s="45"/>
      <c r="C131" s="45"/>
      <c r="D131" s="45"/>
      <c r="E131" s="45"/>
      <c r="F131" s="45"/>
      <c r="G131" s="45"/>
    </row>
    <row r="132" spans="1:7" x14ac:dyDescent="0.2">
      <c r="A132" s="45"/>
      <c r="B132" s="45"/>
      <c r="C132" s="45"/>
      <c r="D132" s="45"/>
      <c r="E132" s="45"/>
      <c r="F132" s="45"/>
      <c r="G132" s="45"/>
    </row>
  </sheetData>
  <sheetProtection sort="0" autoFilter="0" pivotTables="0"/>
  <sortState ref="A8:C19">
    <sortCondition ref="A8:A19"/>
  </sortState>
  <mergeCells count="1">
    <mergeCell ref="E7:F7"/>
  </mergeCells>
  <hyperlinks>
    <hyperlink ref="E7:F7" location="Sommaire!B1" display="REVENIR AU SOMMAIRE"/>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G131"/>
  <sheetViews>
    <sheetView showGridLines="0" workbookViewId="0">
      <selection activeCell="A14" sqref="A14:XFD14"/>
    </sheetView>
  </sheetViews>
  <sheetFormatPr baseColWidth="10" defaultColWidth="10.85546875" defaultRowHeight="12.75" x14ac:dyDescent="0.2"/>
  <cols>
    <col min="1" max="1" width="33.42578125" style="6" customWidth="1"/>
    <col min="2" max="2" width="22.85546875" style="6" customWidth="1"/>
    <col min="3" max="3" width="26.28515625" style="6" customWidth="1"/>
    <col min="4" max="4" width="10.85546875" style="6"/>
    <col min="5" max="5" width="15.28515625" style="6" customWidth="1"/>
    <col min="6" max="16384" width="10.85546875" style="6"/>
  </cols>
  <sheetData>
    <row r="1" spans="1:7" ht="18" x14ac:dyDescent="0.2">
      <c r="A1" s="99" t="str">
        <f>"LE MARCHÉ DE L’EMPLOI CADRE EN " &amp;anneen1&amp; " ET SES ÉVOLUTIONS PAR RÉGION"</f>
        <v>LE MARCHÉ DE L’EMPLOI CADRE EN 2016 ET SES ÉVOLUTIONS PAR RÉGION</v>
      </c>
      <c r="B1" s="64"/>
      <c r="C1" s="64"/>
      <c r="D1" s="64"/>
      <c r="E1" s="64"/>
      <c r="F1" s="64"/>
      <c r="G1" s="45"/>
    </row>
    <row r="2" spans="1:7" s="2" customFormat="1" ht="15" x14ac:dyDescent="0.2">
      <c r="A2" s="100" t="s">
        <v>52</v>
      </c>
      <c r="B2" s="85"/>
      <c r="C2" s="85"/>
      <c r="D2" s="85"/>
      <c r="E2" s="85"/>
      <c r="F2" s="85"/>
      <c r="G2" s="53"/>
    </row>
    <row r="3" spans="1:7" s="2" customFormat="1" x14ac:dyDescent="0.2">
      <c r="A3" s="127"/>
      <c r="B3" s="85"/>
      <c r="C3" s="85"/>
      <c r="D3" s="85"/>
      <c r="E3" s="85"/>
      <c r="F3" s="85"/>
      <c r="G3" s="53"/>
    </row>
    <row r="4" spans="1:7" s="2" customFormat="1" x14ac:dyDescent="0.2">
      <c r="A4" s="127"/>
      <c r="B4" s="85"/>
      <c r="C4" s="85"/>
      <c r="D4" s="85"/>
      <c r="E4" s="85"/>
      <c r="F4" s="85"/>
      <c r="G4" s="53"/>
    </row>
    <row r="5" spans="1:7" s="3" customFormat="1" x14ac:dyDescent="0.25">
      <c r="A5" s="128" t="s">
        <v>245</v>
      </c>
      <c r="B5" s="129"/>
      <c r="C5" s="129"/>
      <c r="D5" s="129"/>
      <c r="E5" s="129"/>
      <c r="F5" s="129"/>
      <c r="G5" s="56"/>
    </row>
    <row r="6" spans="1:7" ht="13.5" thickBot="1" x14ac:dyDescent="0.25">
      <c r="A6" s="64"/>
      <c r="B6" s="64"/>
      <c r="C6" s="64"/>
      <c r="D6" s="64"/>
      <c r="E6" s="64"/>
      <c r="F6" s="64"/>
      <c r="G6" s="45"/>
    </row>
    <row r="7" spans="1:7" ht="49.5" customHeight="1" thickBot="1" x14ac:dyDescent="0.25">
      <c r="A7" s="345" t="s">
        <v>57</v>
      </c>
      <c r="B7" s="101" t="str">
        <f>"Part des promotions internes dans les postes pourvus en " &amp;anneen</f>
        <v>Part des promotions internes dans les postes pourvus en 2015</v>
      </c>
      <c r="C7" s="104" t="str">
        <f>"Part des promotions internes dans les postes pourvus en " &amp;anneen1</f>
        <v>Part des promotions internes dans les postes pourvus en 2016</v>
      </c>
      <c r="D7" s="85"/>
      <c r="E7" s="550" t="s">
        <v>35</v>
      </c>
      <c r="F7" s="551"/>
      <c r="G7" s="45"/>
    </row>
    <row r="8" spans="1:7" x14ac:dyDescent="0.2">
      <c r="A8" s="381" t="s">
        <v>148</v>
      </c>
      <c r="B8" s="303">
        <f>'Tab33 à 36'!B29/('Tab33 à 36'!B8+'Tab33 à 36'!B29)</f>
        <v>0.20119521912350596</v>
      </c>
      <c r="C8" s="303">
        <f>'Tab33 à 36'!C29/('Tab33 à 36'!C8+'Tab33 à 36'!C29)</f>
        <v>0.21510616080751827</v>
      </c>
      <c r="D8" s="130"/>
      <c r="E8" s="124"/>
      <c r="F8" s="131"/>
      <c r="G8" s="55"/>
    </row>
    <row r="9" spans="1:7" x14ac:dyDescent="0.2">
      <c r="A9" s="71" t="s">
        <v>149</v>
      </c>
      <c r="B9" s="303">
        <f>'Tab33 à 36'!B30/('Tab33 à 36'!B9+'Tab33 à 36'!B30)</f>
        <v>0.26591760299625467</v>
      </c>
      <c r="C9" s="303">
        <f>'Tab33 à 36'!C30/('Tab33 à 36'!C9+'Tab33 à 36'!C30)</f>
        <v>0.25925925925925924</v>
      </c>
      <c r="D9" s="130"/>
      <c r="E9" s="124"/>
      <c r="F9" s="131"/>
      <c r="G9" s="55"/>
    </row>
    <row r="10" spans="1:7" x14ac:dyDescent="0.2">
      <c r="A10" s="71" t="s">
        <v>150</v>
      </c>
      <c r="B10" s="303">
        <f>'Tab33 à 36'!B31/('Tab33 à 36'!B10+'Tab33 à 36'!B31)</f>
        <v>0.2073529411764706</v>
      </c>
      <c r="C10" s="303">
        <f>'Tab33 à 36'!C31/('Tab33 à 36'!C10+'Tab33 à 36'!C31)</f>
        <v>0.20903954802259886</v>
      </c>
      <c r="D10" s="130"/>
      <c r="E10" s="124"/>
      <c r="F10" s="131"/>
      <c r="G10" s="55"/>
    </row>
    <row r="11" spans="1:7" x14ac:dyDescent="0.2">
      <c r="A11" s="71" t="s">
        <v>151</v>
      </c>
      <c r="B11" s="303">
        <f>'Tab33 à 36'!B32/('Tab33 à 36'!B11+'Tab33 à 36'!B32)</f>
        <v>0.25409836065573771</v>
      </c>
      <c r="C11" s="303">
        <f>'Tab33 à 36'!C32/('Tab33 à 36'!C11+'Tab33 à 36'!C32)</f>
        <v>0.26845637583892618</v>
      </c>
      <c r="D11" s="130"/>
      <c r="E11" s="124"/>
      <c r="F11" s="131"/>
      <c r="G11" s="55"/>
    </row>
    <row r="12" spans="1:7" x14ac:dyDescent="0.2">
      <c r="A12" s="68" t="s">
        <v>276</v>
      </c>
      <c r="B12" s="303">
        <f>'Tab33 à 36'!B33/('Tab33 à 36'!B12+'Tab33 à 36'!B33)</f>
        <v>0.26393270241850686</v>
      </c>
      <c r="C12" s="303">
        <f>'Tab33 à 36'!C33/('Tab33 à 36'!C12+'Tab33 à 36'!C33)</f>
        <v>0.26234003656307131</v>
      </c>
      <c r="D12" s="130"/>
      <c r="E12" s="124"/>
      <c r="F12" s="131"/>
      <c r="G12" s="55"/>
    </row>
    <row r="13" spans="1:7" x14ac:dyDescent="0.2">
      <c r="A13" s="71" t="s">
        <v>277</v>
      </c>
      <c r="B13" s="303">
        <f>'Tab33 à 36'!B34/('Tab33 à 36'!B13+'Tab33 à 36'!B34)</f>
        <v>0.18294190358467244</v>
      </c>
      <c r="C13" s="303">
        <f>'Tab33 à 36'!C34/('Tab33 à 36'!C13+'Tab33 à 36'!C34)</f>
        <v>0.22942942942942943</v>
      </c>
      <c r="D13" s="130"/>
      <c r="E13" s="124"/>
      <c r="F13" s="131"/>
      <c r="G13" s="55"/>
    </row>
    <row r="14" spans="1:7" x14ac:dyDescent="0.2">
      <c r="A14" s="71" t="s">
        <v>23</v>
      </c>
      <c r="B14" s="303">
        <f>'Tab33 à 36'!B35/('Tab33 à 36'!B14+'Tab33 à 36'!B35)</f>
        <v>0.12853121056208136</v>
      </c>
      <c r="C14" s="303">
        <f>'Tab33 à 36'!C35/('Tab33 à 36'!C14+'Tab33 à 36'!C35)</f>
        <v>0.12422249866714057</v>
      </c>
      <c r="D14" s="130"/>
      <c r="E14" s="124"/>
      <c r="F14" s="131"/>
      <c r="G14" s="55"/>
    </row>
    <row r="15" spans="1:7" x14ac:dyDescent="0.2">
      <c r="A15" s="71" t="s">
        <v>152</v>
      </c>
      <c r="B15" s="303">
        <f>'Tab33 à 36'!B36/('Tab33 à 36'!B15+'Tab33 à 36'!B36)</f>
        <v>0.32554257095158595</v>
      </c>
      <c r="C15" s="303">
        <f>'Tab33 à 36'!C36/('Tab33 à 36'!C15+'Tab33 à 36'!C36)</f>
        <v>0.24230254350736277</v>
      </c>
      <c r="D15" s="130"/>
      <c r="E15" s="124"/>
      <c r="F15" s="131"/>
      <c r="G15" s="55"/>
    </row>
    <row r="16" spans="1:7" x14ac:dyDescent="0.2">
      <c r="A16" s="71" t="s">
        <v>278</v>
      </c>
      <c r="B16" s="303">
        <f>'Tab33 à 36'!B37/('Tab33 à 36'!B16+'Tab33 à 36'!B37)</f>
        <v>0.28532360984503191</v>
      </c>
      <c r="C16" s="303">
        <f>'Tab33 à 36'!C37/('Tab33 à 36'!C16+'Tab33 à 36'!C37)</f>
        <v>0.25695581014729951</v>
      </c>
      <c r="D16" s="130"/>
      <c r="E16" s="124"/>
      <c r="F16" s="131"/>
      <c r="G16" s="55"/>
    </row>
    <row r="17" spans="1:7" x14ac:dyDescent="0.2">
      <c r="A17" s="71" t="s">
        <v>279</v>
      </c>
      <c r="B17" s="303">
        <f>'Tab33 à 36'!B38/('Tab33 à 36'!B17+'Tab33 à 36'!B38)</f>
        <v>0.24094355518112889</v>
      </c>
      <c r="C17" s="303">
        <f>'Tab33 à 36'!C38/('Tab33 à 36'!C17+'Tab33 à 36'!C38)</f>
        <v>0.21249151391717583</v>
      </c>
      <c r="D17" s="130"/>
      <c r="E17" s="124"/>
      <c r="F17" s="131"/>
      <c r="G17" s="55"/>
    </row>
    <row r="18" spans="1:7" x14ac:dyDescent="0.2">
      <c r="A18" s="71" t="s">
        <v>153</v>
      </c>
      <c r="B18" s="303">
        <f>'Tab33 à 36'!B39/('Tab33 à 36'!B18+'Tab33 à 36'!B39)</f>
        <v>0.24803149606299213</v>
      </c>
      <c r="C18" s="303">
        <f>'Tab33 à 36'!C39/('Tab33 à 36'!C18+'Tab33 à 36'!C39)</f>
        <v>0.20883534136546184</v>
      </c>
      <c r="D18" s="130"/>
      <c r="E18" s="124"/>
      <c r="F18" s="131"/>
      <c r="G18" s="55"/>
    </row>
    <row r="19" spans="1:7" ht="13.5" thickBot="1" x14ac:dyDescent="0.25">
      <c r="A19" s="399" t="s">
        <v>154</v>
      </c>
      <c r="B19" s="304">
        <f>'Tab33 à 36'!B40/('Tab33 à 36'!B19+'Tab33 à 36'!B40)</f>
        <v>0.21720969089390141</v>
      </c>
      <c r="C19" s="304">
        <f>'Tab33 à 36'!C40/('Tab33 à 36'!C19+'Tab33 à 36'!C40)</f>
        <v>0.21083939193654991</v>
      </c>
      <c r="D19" s="130"/>
      <c r="E19" s="124"/>
      <c r="F19" s="131"/>
      <c r="G19" s="55"/>
    </row>
    <row r="20" spans="1:7" ht="13.5" thickBot="1" x14ac:dyDescent="0.25">
      <c r="A20" s="406" t="s">
        <v>10</v>
      </c>
      <c r="B20" s="408">
        <f>'Tab33 à 36'!B41/('Tab33 à 36'!B20+'Tab33 à 36'!B41)</f>
        <v>0.18475336322869956</v>
      </c>
      <c r="C20" s="409">
        <f>'Tab33 à 36'!C41/('Tab33 à 36'!C20+'Tab33 à 36'!C41)</f>
        <v>0.18130766145206578</v>
      </c>
      <c r="D20" s="130"/>
      <c r="E20" s="64"/>
      <c r="F20" s="131"/>
      <c r="G20" s="55"/>
    </row>
    <row r="21" spans="1:7" x14ac:dyDescent="0.2">
      <c r="A21" s="95"/>
      <c r="B21" s="133"/>
      <c r="C21" s="133"/>
      <c r="D21" s="64"/>
      <c r="E21" s="64"/>
      <c r="F21" s="64"/>
      <c r="G21" s="45"/>
    </row>
    <row r="22" spans="1:7" x14ac:dyDescent="0.2">
      <c r="A22" s="81" t="str">
        <f>"Source : Apec," &amp;anneen2</f>
        <v>Source : Apec,2017</v>
      </c>
      <c r="B22" s="64"/>
      <c r="C22" s="64"/>
      <c r="D22" s="64"/>
      <c r="E22" s="64"/>
      <c r="F22" s="64"/>
      <c r="G22" s="45"/>
    </row>
    <row r="23" spans="1:7" s="5" customFormat="1" ht="11.25" x14ac:dyDescent="0.2">
      <c r="A23" s="108" t="str">
        <f>"En Normandie, sur 100 postes cadres pourvus en " &amp;anneen1&amp; ", " &amp;ROUND(C15*100,0)&amp; " l'ont été par promotions internes au statut de cadre."</f>
        <v>En Normandie, sur 100 postes cadres pourvus en 2016, 24 l'ont été par promotions internes au statut de cadre.</v>
      </c>
      <c r="B23" s="81"/>
      <c r="C23" s="81"/>
      <c r="D23" s="81"/>
      <c r="E23" s="81"/>
      <c r="F23" s="81"/>
      <c r="G23" s="50"/>
    </row>
    <row r="24" spans="1:7" x14ac:dyDescent="0.2">
      <c r="A24" s="45"/>
      <c r="B24" s="45"/>
      <c r="C24" s="45"/>
      <c r="D24" s="45"/>
      <c r="E24" s="45"/>
      <c r="F24" s="45"/>
      <c r="G24" s="45"/>
    </row>
    <row r="25" spans="1:7" x14ac:dyDescent="0.2">
      <c r="A25" s="45"/>
      <c r="B25" s="45"/>
      <c r="C25" s="45"/>
      <c r="D25" s="45"/>
      <c r="E25" s="45"/>
      <c r="F25" s="45"/>
      <c r="G25" s="45"/>
    </row>
    <row r="26" spans="1:7" x14ac:dyDescent="0.2">
      <c r="A26" s="45"/>
      <c r="B26" s="45"/>
      <c r="C26" s="45"/>
      <c r="D26" s="45"/>
      <c r="E26" s="45"/>
      <c r="F26" s="45"/>
      <c r="G26" s="45"/>
    </row>
    <row r="27" spans="1:7" x14ac:dyDescent="0.2">
      <c r="A27" s="45"/>
      <c r="B27" s="45"/>
      <c r="C27" s="45"/>
      <c r="D27" s="45"/>
      <c r="E27" s="45"/>
      <c r="F27" s="45"/>
      <c r="G27" s="45"/>
    </row>
    <row r="28" spans="1:7" x14ac:dyDescent="0.2">
      <c r="A28" s="45"/>
      <c r="B28" s="45"/>
      <c r="C28" s="45"/>
      <c r="D28" s="45"/>
      <c r="E28" s="45"/>
      <c r="F28" s="45"/>
      <c r="G28" s="45"/>
    </row>
    <row r="29" spans="1:7" x14ac:dyDescent="0.2">
      <c r="A29" s="45"/>
      <c r="B29" s="45"/>
      <c r="C29" s="45"/>
      <c r="D29" s="45"/>
      <c r="E29" s="45"/>
      <c r="F29" s="45"/>
      <c r="G29" s="45"/>
    </row>
    <row r="30" spans="1:7" x14ac:dyDescent="0.2">
      <c r="A30" s="45"/>
      <c r="B30" s="45"/>
      <c r="C30" s="45"/>
      <c r="D30" s="45"/>
      <c r="E30" s="45"/>
      <c r="F30" s="45"/>
      <c r="G30" s="45"/>
    </row>
    <row r="31" spans="1:7" x14ac:dyDescent="0.2">
      <c r="A31" s="45"/>
      <c r="B31" s="45"/>
      <c r="C31" s="45"/>
      <c r="D31" s="45"/>
      <c r="E31" s="45"/>
      <c r="F31" s="45"/>
      <c r="G31" s="45"/>
    </row>
    <row r="32" spans="1:7" x14ac:dyDescent="0.2">
      <c r="A32" s="45"/>
      <c r="B32" s="45"/>
      <c r="C32" s="45"/>
      <c r="D32" s="45"/>
      <c r="E32" s="45"/>
      <c r="F32" s="45"/>
      <c r="G32" s="45"/>
    </row>
    <row r="33" spans="1:7" x14ac:dyDescent="0.2">
      <c r="A33" s="45"/>
      <c r="B33" s="45"/>
      <c r="C33" s="45"/>
      <c r="D33" s="45"/>
      <c r="E33" s="45"/>
      <c r="F33" s="45"/>
      <c r="G33" s="45"/>
    </row>
    <row r="34" spans="1:7" x14ac:dyDescent="0.2">
      <c r="A34" s="45"/>
      <c r="B34" s="45"/>
      <c r="C34" s="45"/>
      <c r="D34" s="45"/>
      <c r="E34" s="45"/>
      <c r="F34" s="45"/>
      <c r="G34" s="45"/>
    </row>
    <row r="35" spans="1:7" x14ac:dyDescent="0.2">
      <c r="A35" s="45"/>
      <c r="B35" s="45"/>
      <c r="C35" s="45"/>
      <c r="D35" s="45"/>
      <c r="E35" s="45"/>
      <c r="F35" s="45"/>
      <c r="G35" s="45"/>
    </row>
    <row r="36" spans="1:7" x14ac:dyDescent="0.2">
      <c r="A36" s="45"/>
      <c r="B36" s="45"/>
      <c r="C36" s="45"/>
      <c r="D36" s="45"/>
      <c r="E36" s="45"/>
      <c r="F36" s="45"/>
      <c r="G36" s="45"/>
    </row>
    <row r="37" spans="1:7" x14ac:dyDescent="0.2">
      <c r="A37" s="45"/>
      <c r="B37" s="45"/>
      <c r="C37" s="45"/>
      <c r="D37" s="45"/>
      <c r="E37" s="45"/>
      <c r="F37" s="45"/>
      <c r="G37" s="45"/>
    </row>
    <row r="38" spans="1:7" x14ac:dyDescent="0.2">
      <c r="A38" s="45"/>
      <c r="B38" s="45"/>
      <c r="C38" s="45"/>
      <c r="D38" s="45"/>
      <c r="E38" s="45"/>
      <c r="F38" s="45"/>
      <c r="G38" s="45"/>
    </row>
    <row r="39" spans="1:7" x14ac:dyDescent="0.2">
      <c r="A39" s="45"/>
      <c r="B39" s="45"/>
      <c r="C39" s="45"/>
      <c r="D39" s="45"/>
      <c r="E39" s="45"/>
      <c r="F39" s="45"/>
      <c r="G39" s="45"/>
    </row>
    <row r="40" spans="1:7" x14ac:dyDescent="0.2">
      <c r="A40" s="45"/>
      <c r="B40" s="45"/>
      <c r="C40" s="45"/>
      <c r="D40" s="45"/>
      <c r="E40" s="45"/>
      <c r="F40" s="45"/>
      <c r="G40" s="45"/>
    </row>
    <row r="41" spans="1:7" x14ac:dyDescent="0.2">
      <c r="A41" s="45"/>
      <c r="B41" s="45"/>
      <c r="C41" s="45"/>
      <c r="D41" s="45"/>
      <c r="E41" s="45"/>
      <c r="F41" s="45"/>
      <c r="G41" s="45"/>
    </row>
    <row r="42" spans="1:7" x14ac:dyDescent="0.2">
      <c r="A42" s="45"/>
      <c r="B42" s="45"/>
      <c r="C42" s="45"/>
      <c r="D42" s="45"/>
      <c r="E42" s="45"/>
      <c r="F42" s="45"/>
      <c r="G42" s="45"/>
    </row>
    <row r="43" spans="1:7" x14ac:dyDescent="0.2">
      <c r="A43" s="45"/>
      <c r="B43" s="45"/>
      <c r="C43" s="45"/>
      <c r="D43" s="45"/>
      <c r="E43" s="45"/>
      <c r="F43" s="45"/>
      <c r="G43" s="45"/>
    </row>
    <row r="44" spans="1:7" x14ac:dyDescent="0.2">
      <c r="A44" s="45"/>
      <c r="B44" s="45"/>
      <c r="C44" s="45"/>
      <c r="D44" s="45"/>
      <c r="E44" s="45"/>
      <c r="F44" s="45"/>
      <c r="G44" s="45"/>
    </row>
    <row r="45" spans="1:7" x14ac:dyDescent="0.2">
      <c r="A45" s="45"/>
      <c r="B45" s="45"/>
      <c r="C45" s="45"/>
      <c r="D45" s="45"/>
      <c r="E45" s="45"/>
      <c r="F45" s="45"/>
      <c r="G45" s="45"/>
    </row>
    <row r="46" spans="1:7" x14ac:dyDescent="0.2">
      <c r="A46" s="45"/>
      <c r="B46" s="45"/>
      <c r="C46" s="45"/>
      <c r="D46" s="45"/>
      <c r="E46" s="45"/>
      <c r="F46" s="45"/>
      <c r="G46" s="45"/>
    </row>
    <row r="47" spans="1:7" x14ac:dyDescent="0.2">
      <c r="A47" s="45"/>
      <c r="B47" s="45"/>
      <c r="C47" s="45"/>
      <c r="D47" s="45"/>
      <c r="E47" s="45"/>
      <c r="F47" s="45"/>
      <c r="G47" s="45"/>
    </row>
    <row r="48" spans="1:7" x14ac:dyDescent="0.2">
      <c r="A48" s="45"/>
      <c r="B48" s="45"/>
      <c r="C48" s="45"/>
      <c r="D48" s="45"/>
      <c r="E48" s="45"/>
      <c r="F48" s="45"/>
      <c r="G48" s="45"/>
    </row>
    <row r="49" spans="1:7" x14ac:dyDescent="0.2">
      <c r="A49" s="45"/>
      <c r="B49" s="45"/>
      <c r="C49" s="45"/>
      <c r="D49" s="45"/>
      <c r="E49" s="45"/>
      <c r="F49" s="45"/>
      <c r="G49" s="45"/>
    </row>
    <row r="50" spans="1:7" x14ac:dyDescent="0.2">
      <c r="A50" s="45"/>
      <c r="B50" s="45"/>
      <c r="C50" s="45"/>
      <c r="D50" s="45"/>
      <c r="E50" s="45"/>
      <c r="F50" s="45"/>
      <c r="G50" s="45"/>
    </row>
    <row r="51" spans="1:7" x14ac:dyDescent="0.2">
      <c r="A51" s="45"/>
      <c r="B51" s="45"/>
      <c r="C51" s="45"/>
      <c r="D51" s="45"/>
      <c r="E51" s="45"/>
      <c r="F51" s="45"/>
      <c r="G51" s="45"/>
    </row>
    <row r="52" spans="1:7" x14ac:dyDescent="0.2">
      <c r="A52" s="45"/>
      <c r="B52" s="45"/>
      <c r="C52" s="45"/>
      <c r="D52" s="45"/>
      <c r="E52" s="45"/>
      <c r="F52" s="45"/>
      <c r="G52" s="45"/>
    </row>
    <row r="53" spans="1:7" x14ac:dyDescent="0.2">
      <c r="A53" s="45"/>
      <c r="B53" s="45"/>
      <c r="C53" s="45"/>
      <c r="D53" s="45"/>
      <c r="E53" s="45"/>
      <c r="F53" s="45"/>
      <c r="G53" s="45"/>
    </row>
    <row r="54" spans="1:7" x14ac:dyDescent="0.2">
      <c r="A54" s="45"/>
      <c r="B54" s="45"/>
      <c r="C54" s="45"/>
      <c r="D54" s="45"/>
      <c r="E54" s="45"/>
      <c r="F54" s="45"/>
      <c r="G54" s="45"/>
    </row>
    <row r="55" spans="1:7" x14ac:dyDescent="0.2">
      <c r="A55" s="45"/>
      <c r="B55" s="45"/>
      <c r="C55" s="45"/>
      <c r="D55" s="45"/>
      <c r="E55" s="45"/>
      <c r="F55" s="45"/>
      <c r="G55" s="45"/>
    </row>
    <row r="56" spans="1:7" x14ac:dyDescent="0.2">
      <c r="A56" s="45"/>
      <c r="B56" s="45"/>
      <c r="C56" s="45"/>
      <c r="D56" s="45"/>
      <c r="E56" s="45"/>
      <c r="F56" s="45"/>
      <c r="G56" s="45"/>
    </row>
    <row r="57" spans="1:7" x14ac:dyDescent="0.2">
      <c r="A57" s="45"/>
      <c r="B57" s="45"/>
      <c r="C57" s="45"/>
      <c r="D57" s="45"/>
      <c r="E57" s="45"/>
      <c r="F57" s="45"/>
      <c r="G57" s="45"/>
    </row>
    <row r="58" spans="1:7" x14ac:dyDescent="0.2">
      <c r="A58" s="45"/>
      <c r="B58" s="45"/>
      <c r="C58" s="45"/>
      <c r="D58" s="45"/>
      <c r="E58" s="45"/>
      <c r="F58" s="45"/>
      <c r="G58" s="45"/>
    </row>
    <row r="59" spans="1:7" x14ac:dyDescent="0.2">
      <c r="A59" s="45"/>
      <c r="B59" s="45"/>
      <c r="C59" s="45"/>
      <c r="D59" s="45"/>
      <c r="E59" s="45"/>
      <c r="F59" s="45"/>
      <c r="G59" s="45"/>
    </row>
    <row r="60" spans="1:7" x14ac:dyDescent="0.2">
      <c r="A60" s="45"/>
      <c r="B60" s="45"/>
      <c r="C60" s="45"/>
      <c r="D60" s="45"/>
      <c r="E60" s="45"/>
      <c r="F60" s="45"/>
      <c r="G60" s="45"/>
    </row>
    <row r="61" spans="1:7" x14ac:dyDescent="0.2">
      <c r="A61" s="45"/>
      <c r="B61" s="45"/>
      <c r="C61" s="45"/>
      <c r="D61" s="45"/>
      <c r="E61" s="45"/>
      <c r="F61" s="45"/>
      <c r="G61" s="45"/>
    </row>
    <row r="62" spans="1:7" x14ac:dyDescent="0.2">
      <c r="A62" s="45"/>
      <c r="B62" s="45"/>
      <c r="C62" s="45"/>
      <c r="D62" s="45"/>
      <c r="E62" s="45"/>
      <c r="F62" s="45"/>
      <c r="G62" s="45"/>
    </row>
    <row r="63" spans="1:7" x14ac:dyDescent="0.2">
      <c r="A63" s="45"/>
      <c r="B63" s="45"/>
      <c r="C63" s="45"/>
      <c r="D63" s="45"/>
      <c r="E63" s="45"/>
      <c r="F63" s="45"/>
      <c r="G63" s="45"/>
    </row>
    <row r="64" spans="1:7" x14ac:dyDescent="0.2">
      <c r="A64" s="45"/>
      <c r="B64" s="45"/>
      <c r="C64" s="45"/>
      <c r="D64" s="45"/>
      <c r="E64" s="45"/>
      <c r="F64" s="45"/>
      <c r="G64" s="45"/>
    </row>
    <row r="65" spans="1:7" x14ac:dyDescent="0.2">
      <c r="A65" s="45"/>
      <c r="B65" s="45"/>
      <c r="C65" s="45"/>
      <c r="D65" s="45"/>
      <c r="E65" s="45"/>
      <c r="F65" s="45"/>
      <c r="G65" s="45"/>
    </row>
    <row r="66" spans="1:7" x14ac:dyDescent="0.2">
      <c r="A66" s="45"/>
      <c r="B66" s="45"/>
      <c r="C66" s="45"/>
      <c r="D66" s="45"/>
      <c r="E66" s="45"/>
      <c r="F66" s="45"/>
      <c r="G66" s="45"/>
    </row>
    <row r="67" spans="1:7" x14ac:dyDescent="0.2">
      <c r="A67" s="45"/>
      <c r="B67" s="45"/>
      <c r="C67" s="45"/>
      <c r="D67" s="45"/>
      <c r="E67" s="45"/>
      <c r="F67" s="45"/>
      <c r="G67" s="45"/>
    </row>
    <row r="68" spans="1:7" x14ac:dyDescent="0.2">
      <c r="A68" s="45"/>
      <c r="B68" s="45"/>
      <c r="C68" s="45"/>
      <c r="D68" s="45"/>
      <c r="E68" s="45"/>
      <c r="F68" s="45"/>
      <c r="G68" s="45"/>
    </row>
    <row r="69" spans="1:7" x14ac:dyDescent="0.2">
      <c r="A69" s="45"/>
      <c r="B69" s="45"/>
      <c r="C69" s="45"/>
      <c r="D69" s="45"/>
      <c r="E69" s="45"/>
      <c r="F69" s="45"/>
      <c r="G69" s="45"/>
    </row>
    <row r="70" spans="1:7" x14ac:dyDescent="0.2">
      <c r="A70" s="45"/>
      <c r="B70" s="45"/>
      <c r="C70" s="45"/>
      <c r="D70" s="45"/>
      <c r="E70" s="45"/>
      <c r="F70" s="45"/>
      <c r="G70" s="45"/>
    </row>
    <row r="71" spans="1:7" x14ac:dyDescent="0.2">
      <c r="A71" s="45"/>
      <c r="B71" s="45"/>
      <c r="C71" s="45"/>
      <c r="D71" s="45"/>
      <c r="E71" s="45"/>
      <c r="F71" s="45"/>
      <c r="G71" s="45"/>
    </row>
    <row r="72" spans="1:7" x14ac:dyDescent="0.2">
      <c r="A72" s="45"/>
      <c r="B72" s="45"/>
      <c r="C72" s="45"/>
      <c r="D72" s="45"/>
      <c r="E72" s="45"/>
      <c r="F72" s="45"/>
      <c r="G72" s="45"/>
    </row>
    <row r="73" spans="1:7" x14ac:dyDescent="0.2">
      <c r="A73" s="45"/>
      <c r="B73" s="45"/>
      <c r="C73" s="45"/>
      <c r="D73" s="45"/>
      <c r="E73" s="45"/>
      <c r="F73" s="45"/>
      <c r="G73" s="45"/>
    </row>
    <row r="74" spans="1:7" x14ac:dyDescent="0.2">
      <c r="A74" s="45"/>
      <c r="B74" s="45"/>
      <c r="C74" s="45"/>
      <c r="D74" s="45"/>
      <c r="E74" s="45"/>
      <c r="F74" s="45"/>
      <c r="G74" s="45"/>
    </row>
    <row r="75" spans="1:7" x14ac:dyDescent="0.2">
      <c r="A75" s="45"/>
      <c r="B75" s="45"/>
      <c r="C75" s="45"/>
      <c r="D75" s="45"/>
      <c r="E75" s="45"/>
      <c r="F75" s="45"/>
      <c r="G75" s="45"/>
    </row>
    <row r="76" spans="1:7" x14ac:dyDescent="0.2">
      <c r="A76" s="45"/>
      <c r="B76" s="45"/>
      <c r="C76" s="45"/>
      <c r="D76" s="45"/>
      <c r="E76" s="45"/>
      <c r="F76" s="45"/>
      <c r="G76" s="45"/>
    </row>
    <row r="77" spans="1:7" x14ac:dyDescent="0.2">
      <c r="A77" s="45"/>
      <c r="B77" s="45"/>
      <c r="C77" s="45"/>
      <c r="D77" s="45"/>
      <c r="E77" s="45"/>
      <c r="F77" s="45"/>
      <c r="G77" s="45"/>
    </row>
    <row r="78" spans="1:7" x14ac:dyDescent="0.2">
      <c r="A78" s="45"/>
      <c r="B78" s="45"/>
      <c r="C78" s="45"/>
      <c r="D78" s="45"/>
      <c r="E78" s="45"/>
      <c r="F78" s="45"/>
      <c r="G78" s="45"/>
    </row>
    <row r="79" spans="1:7" x14ac:dyDescent="0.2">
      <c r="A79" s="45"/>
      <c r="B79" s="45"/>
      <c r="C79" s="45"/>
      <c r="D79" s="45"/>
      <c r="E79" s="45"/>
      <c r="F79" s="45"/>
      <c r="G79" s="45"/>
    </row>
    <row r="80" spans="1:7" x14ac:dyDescent="0.2">
      <c r="A80" s="45"/>
      <c r="B80" s="45"/>
      <c r="C80" s="45"/>
      <c r="D80" s="45"/>
      <c r="E80" s="45"/>
      <c r="F80" s="45"/>
      <c r="G80" s="45"/>
    </row>
    <row r="81" spans="1:7" x14ac:dyDescent="0.2">
      <c r="A81" s="45"/>
      <c r="B81" s="45"/>
      <c r="C81" s="45"/>
      <c r="D81" s="45"/>
      <c r="E81" s="45"/>
      <c r="F81" s="45"/>
      <c r="G81" s="45"/>
    </row>
    <row r="82" spans="1:7" x14ac:dyDescent="0.2">
      <c r="A82" s="45"/>
      <c r="B82" s="45"/>
      <c r="C82" s="45"/>
      <c r="D82" s="45"/>
      <c r="E82" s="45"/>
      <c r="F82" s="45"/>
      <c r="G82" s="45"/>
    </row>
    <row r="83" spans="1:7" x14ac:dyDescent="0.2">
      <c r="A83" s="45"/>
      <c r="B83" s="45"/>
      <c r="C83" s="45"/>
      <c r="D83" s="45"/>
      <c r="E83" s="45"/>
      <c r="F83" s="45"/>
      <c r="G83" s="45"/>
    </row>
    <row r="84" spans="1:7" x14ac:dyDescent="0.2">
      <c r="A84" s="45"/>
      <c r="B84" s="45"/>
      <c r="C84" s="45"/>
      <c r="D84" s="45"/>
      <c r="E84" s="45"/>
      <c r="F84" s="45"/>
      <c r="G84" s="45"/>
    </row>
    <row r="85" spans="1:7" x14ac:dyDescent="0.2">
      <c r="A85" s="45"/>
      <c r="B85" s="45"/>
      <c r="C85" s="45"/>
      <c r="D85" s="45"/>
      <c r="E85" s="45"/>
      <c r="F85" s="45"/>
      <c r="G85" s="45"/>
    </row>
    <row r="86" spans="1:7" x14ac:dyDescent="0.2">
      <c r="A86" s="45"/>
      <c r="B86" s="45"/>
      <c r="C86" s="45"/>
      <c r="D86" s="45"/>
      <c r="E86" s="45"/>
      <c r="F86" s="45"/>
      <c r="G86" s="45"/>
    </row>
    <row r="87" spans="1:7" x14ac:dyDescent="0.2">
      <c r="A87" s="45"/>
      <c r="B87" s="45"/>
      <c r="C87" s="45"/>
      <c r="D87" s="45"/>
      <c r="E87" s="45"/>
      <c r="F87" s="45"/>
      <c r="G87" s="45"/>
    </row>
    <row r="88" spans="1:7" x14ac:dyDescent="0.2">
      <c r="A88" s="45"/>
      <c r="B88" s="45"/>
      <c r="C88" s="45"/>
      <c r="D88" s="45"/>
      <c r="E88" s="45"/>
      <c r="F88" s="45"/>
      <c r="G88" s="45"/>
    </row>
    <row r="89" spans="1:7" x14ac:dyDescent="0.2">
      <c r="A89" s="45"/>
      <c r="B89" s="45"/>
      <c r="C89" s="45"/>
      <c r="D89" s="45"/>
      <c r="E89" s="45"/>
      <c r="F89" s="45"/>
      <c r="G89" s="45"/>
    </row>
    <row r="90" spans="1:7" x14ac:dyDescent="0.2">
      <c r="A90" s="45"/>
      <c r="B90" s="45"/>
      <c r="C90" s="45"/>
      <c r="D90" s="45"/>
      <c r="E90" s="45"/>
      <c r="F90" s="45"/>
      <c r="G90" s="45"/>
    </row>
    <row r="91" spans="1:7" x14ac:dyDescent="0.2">
      <c r="A91" s="45"/>
      <c r="B91" s="45"/>
      <c r="C91" s="45"/>
      <c r="D91" s="45"/>
      <c r="E91" s="45"/>
      <c r="F91" s="45"/>
      <c r="G91" s="45"/>
    </row>
    <row r="92" spans="1:7" x14ac:dyDescent="0.2">
      <c r="A92" s="45"/>
      <c r="B92" s="45"/>
      <c r="C92" s="45"/>
      <c r="D92" s="45"/>
      <c r="E92" s="45"/>
      <c r="F92" s="45"/>
      <c r="G92" s="45"/>
    </row>
    <row r="93" spans="1:7" x14ac:dyDescent="0.2">
      <c r="A93" s="45"/>
      <c r="B93" s="45"/>
      <c r="C93" s="45"/>
      <c r="D93" s="45"/>
      <c r="E93" s="45"/>
      <c r="F93" s="45"/>
      <c r="G93" s="45"/>
    </row>
    <row r="94" spans="1:7" x14ac:dyDescent="0.2">
      <c r="A94" s="45"/>
      <c r="B94" s="45"/>
      <c r="C94" s="45"/>
      <c r="D94" s="45"/>
      <c r="E94" s="45"/>
      <c r="F94" s="45"/>
      <c r="G94" s="45"/>
    </row>
    <row r="95" spans="1:7" x14ac:dyDescent="0.2">
      <c r="A95" s="45"/>
      <c r="B95" s="45"/>
      <c r="C95" s="45"/>
      <c r="D95" s="45"/>
      <c r="E95" s="45"/>
      <c r="F95" s="45"/>
      <c r="G95" s="45"/>
    </row>
    <row r="96" spans="1:7" x14ac:dyDescent="0.2">
      <c r="A96" s="45"/>
      <c r="B96" s="45"/>
      <c r="C96" s="45"/>
      <c r="D96" s="45"/>
      <c r="E96" s="45"/>
      <c r="F96" s="45"/>
      <c r="G96" s="45"/>
    </row>
    <row r="97" spans="1:7" x14ac:dyDescent="0.2">
      <c r="A97" s="45"/>
      <c r="B97" s="45"/>
      <c r="C97" s="45"/>
      <c r="D97" s="45"/>
      <c r="E97" s="45"/>
      <c r="F97" s="45"/>
      <c r="G97" s="45"/>
    </row>
    <row r="98" spans="1:7" x14ac:dyDescent="0.2">
      <c r="A98" s="45"/>
      <c r="B98" s="45"/>
      <c r="C98" s="45"/>
      <c r="D98" s="45"/>
      <c r="E98" s="45"/>
      <c r="F98" s="45"/>
      <c r="G98" s="45"/>
    </row>
    <row r="99" spans="1:7" x14ac:dyDescent="0.2">
      <c r="A99" s="45"/>
      <c r="B99" s="45"/>
      <c r="C99" s="45"/>
      <c r="D99" s="45"/>
      <c r="E99" s="45"/>
      <c r="F99" s="45"/>
      <c r="G99" s="45"/>
    </row>
    <row r="100" spans="1:7" x14ac:dyDescent="0.2">
      <c r="A100" s="45"/>
      <c r="B100" s="45"/>
      <c r="C100" s="45"/>
      <c r="D100" s="45"/>
      <c r="E100" s="45"/>
      <c r="F100" s="45"/>
      <c r="G100" s="45"/>
    </row>
    <row r="101" spans="1:7" x14ac:dyDescent="0.2">
      <c r="A101" s="45"/>
      <c r="B101" s="45"/>
      <c r="C101" s="45"/>
      <c r="D101" s="45"/>
      <c r="E101" s="45"/>
      <c r="F101" s="45"/>
      <c r="G101" s="45"/>
    </row>
    <row r="102" spans="1:7" x14ac:dyDescent="0.2">
      <c r="A102" s="45"/>
      <c r="B102" s="45"/>
      <c r="C102" s="45"/>
      <c r="D102" s="45"/>
      <c r="E102" s="45"/>
      <c r="F102" s="45"/>
      <c r="G102" s="45"/>
    </row>
    <row r="103" spans="1:7" x14ac:dyDescent="0.2">
      <c r="A103" s="45"/>
      <c r="B103" s="45"/>
      <c r="C103" s="45"/>
      <c r="D103" s="45"/>
      <c r="E103" s="45"/>
      <c r="F103" s="45"/>
      <c r="G103" s="45"/>
    </row>
    <row r="104" spans="1:7" x14ac:dyDescent="0.2">
      <c r="A104" s="45"/>
      <c r="B104" s="45"/>
      <c r="C104" s="45"/>
      <c r="D104" s="45"/>
      <c r="E104" s="45"/>
      <c r="F104" s="45"/>
      <c r="G104" s="45"/>
    </row>
    <row r="105" spans="1:7" x14ac:dyDescent="0.2">
      <c r="A105" s="45"/>
      <c r="B105" s="45"/>
      <c r="C105" s="45"/>
      <c r="D105" s="45"/>
      <c r="E105" s="45"/>
      <c r="F105" s="45"/>
      <c r="G105" s="45"/>
    </row>
    <row r="106" spans="1:7" x14ac:dyDescent="0.2">
      <c r="A106" s="45"/>
      <c r="B106" s="45"/>
      <c r="C106" s="45"/>
      <c r="D106" s="45"/>
      <c r="E106" s="45"/>
      <c r="F106" s="45"/>
      <c r="G106" s="45"/>
    </row>
    <row r="107" spans="1:7" x14ac:dyDescent="0.2">
      <c r="A107" s="45"/>
      <c r="B107" s="45"/>
      <c r="C107" s="45"/>
      <c r="D107" s="45"/>
      <c r="E107" s="45"/>
      <c r="F107" s="45"/>
      <c r="G107" s="45"/>
    </row>
    <row r="108" spans="1:7" x14ac:dyDescent="0.2">
      <c r="A108" s="45"/>
      <c r="B108" s="45"/>
      <c r="C108" s="45"/>
      <c r="D108" s="45"/>
      <c r="E108" s="45"/>
      <c r="F108" s="45"/>
      <c r="G108" s="45"/>
    </row>
    <row r="109" spans="1:7" x14ac:dyDescent="0.2">
      <c r="A109" s="45"/>
      <c r="B109" s="45"/>
      <c r="C109" s="45"/>
      <c r="D109" s="45"/>
      <c r="E109" s="45"/>
      <c r="F109" s="45"/>
      <c r="G109" s="45"/>
    </row>
    <row r="110" spans="1:7" x14ac:dyDescent="0.2">
      <c r="A110" s="45"/>
      <c r="B110" s="45"/>
      <c r="C110" s="45"/>
      <c r="D110" s="45"/>
      <c r="E110" s="45"/>
      <c r="F110" s="45"/>
      <c r="G110" s="45"/>
    </row>
    <row r="111" spans="1:7" x14ac:dyDescent="0.2">
      <c r="A111" s="45"/>
      <c r="B111" s="45"/>
      <c r="C111" s="45"/>
      <c r="D111" s="45"/>
      <c r="E111" s="45"/>
      <c r="F111" s="45"/>
      <c r="G111" s="45"/>
    </row>
    <row r="112" spans="1:7" x14ac:dyDescent="0.2">
      <c r="A112" s="45"/>
      <c r="B112" s="45"/>
      <c r="C112" s="45"/>
      <c r="D112" s="45"/>
      <c r="E112" s="45"/>
      <c r="F112" s="45"/>
      <c r="G112" s="45"/>
    </row>
    <row r="113" spans="1:7" x14ac:dyDescent="0.2">
      <c r="A113" s="45"/>
      <c r="B113" s="45"/>
      <c r="C113" s="45"/>
      <c r="D113" s="45"/>
      <c r="E113" s="45"/>
      <c r="F113" s="45"/>
      <c r="G113" s="45"/>
    </row>
    <row r="114" spans="1:7" x14ac:dyDescent="0.2">
      <c r="A114" s="45"/>
      <c r="B114" s="45"/>
      <c r="C114" s="45"/>
      <c r="D114" s="45"/>
      <c r="E114" s="45"/>
      <c r="F114" s="45"/>
      <c r="G114" s="45"/>
    </row>
    <row r="115" spans="1:7" x14ac:dyDescent="0.2">
      <c r="A115" s="45"/>
      <c r="B115" s="45"/>
      <c r="C115" s="45"/>
      <c r="D115" s="45"/>
      <c r="E115" s="45"/>
      <c r="F115" s="45"/>
      <c r="G115" s="45"/>
    </row>
    <row r="116" spans="1:7" x14ac:dyDescent="0.2">
      <c r="A116" s="45"/>
      <c r="B116" s="45"/>
      <c r="C116" s="45"/>
      <c r="D116" s="45"/>
      <c r="E116" s="45"/>
      <c r="F116" s="45"/>
      <c r="G116" s="45"/>
    </row>
    <row r="117" spans="1:7" x14ac:dyDescent="0.2">
      <c r="A117" s="45"/>
      <c r="B117" s="45"/>
      <c r="C117" s="45"/>
      <c r="D117" s="45"/>
      <c r="E117" s="45"/>
      <c r="F117" s="45"/>
      <c r="G117" s="45"/>
    </row>
    <row r="118" spans="1:7" x14ac:dyDescent="0.2">
      <c r="A118" s="45"/>
      <c r="B118" s="45"/>
      <c r="C118" s="45"/>
      <c r="D118" s="45"/>
      <c r="E118" s="45"/>
      <c r="F118" s="45"/>
      <c r="G118" s="45"/>
    </row>
    <row r="119" spans="1:7" x14ac:dyDescent="0.2">
      <c r="A119" s="45"/>
      <c r="B119" s="45"/>
      <c r="C119" s="45"/>
      <c r="D119" s="45"/>
      <c r="E119" s="45"/>
      <c r="F119" s="45"/>
      <c r="G119" s="45"/>
    </row>
    <row r="120" spans="1:7" x14ac:dyDescent="0.2">
      <c r="A120" s="45"/>
      <c r="B120" s="45"/>
      <c r="C120" s="45"/>
      <c r="D120" s="45"/>
      <c r="E120" s="45"/>
      <c r="F120" s="45"/>
      <c r="G120" s="45"/>
    </row>
    <row r="121" spans="1:7" x14ac:dyDescent="0.2">
      <c r="A121" s="45"/>
      <c r="B121" s="45"/>
      <c r="C121" s="45"/>
      <c r="D121" s="45"/>
      <c r="E121" s="45"/>
      <c r="F121" s="45"/>
      <c r="G121" s="45"/>
    </row>
    <row r="122" spans="1:7" x14ac:dyDescent="0.2">
      <c r="A122" s="45"/>
      <c r="B122" s="45"/>
      <c r="C122" s="45"/>
      <c r="D122" s="45"/>
      <c r="E122" s="45"/>
      <c r="F122" s="45"/>
      <c r="G122" s="45"/>
    </row>
    <row r="123" spans="1:7" x14ac:dyDescent="0.2">
      <c r="A123" s="45"/>
      <c r="B123" s="45"/>
      <c r="C123" s="45"/>
      <c r="D123" s="45"/>
      <c r="E123" s="45"/>
      <c r="F123" s="45"/>
      <c r="G123" s="45"/>
    </row>
    <row r="124" spans="1:7" x14ac:dyDescent="0.2">
      <c r="A124" s="45"/>
      <c r="B124" s="45"/>
      <c r="C124" s="45"/>
      <c r="D124" s="45"/>
      <c r="E124" s="45"/>
      <c r="F124" s="45"/>
      <c r="G124" s="45"/>
    </row>
    <row r="125" spans="1:7" x14ac:dyDescent="0.2">
      <c r="A125" s="45"/>
      <c r="B125" s="45"/>
      <c r="C125" s="45"/>
      <c r="D125" s="45"/>
      <c r="E125" s="45"/>
      <c r="F125" s="45"/>
      <c r="G125" s="45"/>
    </row>
    <row r="126" spans="1:7" x14ac:dyDescent="0.2">
      <c r="A126" s="45"/>
      <c r="B126" s="45"/>
      <c r="C126" s="45"/>
      <c r="D126" s="45"/>
      <c r="E126" s="45"/>
      <c r="F126" s="45"/>
      <c r="G126" s="45"/>
    </row>
    <row r="127" spans="1:7" x14ac:dyDescent="0.2">
      <c r="A127" s="45"/>
      <c r="B127" s="45"/>
      <c r="C127" s="45"/>
      <c r="D127" s="45"/>
      <c r="E127" s="45"/>
      <c r="F127" s="45"/>
      <c r="G127" s="45"/>
    </row>
    <row r="128" spans="1:7" x14ac:dyDescent="0.2">
      <c r="A128" s="45"/>
      <c r="B128" s="45"/>
      <c r="C128" s="45"/>
      <c r="D128" s="45"/>
      <c r="E128" s="45"/>
      <c r="F128" s="45"/>
      <c r="G128" s="45"/>
    </row>
    <row r="129" spans="1:7" x14ac:dyDescent="0.2">
      <c r="A129" s="45"/>
      <c r="B129" s="45"/>
      <c r="C129" s="45"/>
      <c r="D129" s="45"/>
      <c r="E129" s="45"/>
      <c r="F129" s="45"/>
      <c r="G129" s="45"/>
    </row>
    <row r="130" spans="1:7" x14ac:dyDescent="0.2">
      <c r="A130" s="45"/>
      <c r="B130" s="45"/>
      <c r="C130" s="45"/>
      <c r="D130" s="45"/>
      <c r="E130" s="45"/>
      <c r="F130" s="45"/>
      <c r="G130" s="45"/>
    </row>
    <row r="131" spans="1:7" x14ac:dyDescent="0.2">
      <c r="A131" s="45"/>
      <c r="B131" s="45"/>
      <c r="C131" s="45"/>
      <c r="D131" s="45"/>
      <c r="E131" s="45"/>
      <c r="F131" s="45"/>
      <c r="G131" s="45"/>
    </row>
  </sheetData>
  <sheetProtection sort="0" autoFilter="0" pivotTables="0"/>
  <sortState ref="A8:C19">
    <sortCondition ref="A8:A19"/>
  </sortState>
  <mergeCells count="1">
    <mergeCell ref="E7:F7"/>
  </mergeCells>
  <hyperlinks>
    <hyperlink ref="E7:F7" location="Sommaire!B1" display="REVENIR AU SOMMAIRE"/>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R132"/>
  <sheetViews>
    <sheetView showGridLines="0" workbookViewId="0">
      <selection activeCell="A14" sqref="A14:D14"/>
    </sheetView>
  </sheetViews>
  <sheetFormatPr baseColWidth="10" defaultColWidth="10.85546875" defaultRowHeight="12.75" x14ac:dyDescent="0.2"/>
  <cols>
    <col min="1" max="1" width="33" style="6" customWidth="1"/>
    <col min="2" max="3" width="24.42578125" style="6" customWidth="1"/>
    <col min="4" max="4" width="23" style="6" customWidth="1"/>
    <col min="5" max="5" width="10.85546875" style="6"/>
    <col min="6" max="6" width="14.42578125" style="6" customWidth="1"/>
    <col min="7" max="16384" width="10.85546875" style="6"/>
  </cols>
  <sheetData>
    <row r="1" spans="1:18" ht="18" x14ac:dyDescent="0.2">
      <c r="A1" s="99" t="str">
        <f>"LE MARCHÉ DE L’EMPLOI CADRE EN " &amp;anneen1&amp; " ET SES ÉVOLUTIONS PAR RÉGION"</f>
        <v>LE MARCHÉ DE L’EMPLOI CADRE EN 2016 ET SES ÉVOLUTIONS PAR RÉGION</v>
      </c>
      <c r="B1" s="64"/>
      <c r="C1" s="64"/>
      <c r="D1" s="64"/>
      <c r="E1" s="64"/>
      <c r="F1" s="64"/>
      <c r="G1" s="64"/>
    </row>
    <row r="2" spans="1:18" ht="15" x14ac:dyDescent="0.2">
      <c r="A2" s="100" t="s">
        <v>52</v>
      </c>
      <c r="B2" s="64"/>
      <c r="C2" s="64"/>
      <c r="D2" s="64"/>
      <c r="E2" s="64"/>
      <c r="F2" s="64"/>
      <c r="G2" s="64"/>
    </row>
    <row r="3" spans="1:18" x14ac:dyDescent="0.2">
      <c r="A3" s="64"/>
      <c r="B3" s="64"/>
      <c r="C3" s="64"/>
      <c r="D3" s="64"/>
      <c r="E3" s="64"/>
      <c r="F3" s="64"/>
      <c r="G3" s="64"/>
    </row>
    <row r="4" spans="1:18" x14ac:dyDescent="0.2">
      <c r="A4" s="64"/>
      <c r="B4" s="64"/>
      <c r="C4" s="64"/>
      <c r="D4" s="64"/>
      <c r="E4" s="64"/>
      <c r="F4" s="64"/>
      <c r="G4" s="64"/>
    </row>
    <row r="5" spans="1:18" s="2" customFormat="1" x14ac:dyDescent="0.2">
      <c r="A5" s="85" t="s">
        <v>29</v>
      </c>
      <c r="B5" s="85"/>
      <c r="C5" s="85"/>
      <c r="D5" s="85"/>
      <c r="E5" s="85"/>
      <c r="F5" s="85"/>
      <c r="G5" s="85"/>
    </row>
    <row r="6" spans="1:18" ht="13.5" thickBot="1" x14ac:dyDescent="0.25">
      <c r="A6" s="64"/>
      <c r="B6" s="64"/>
      <c r="C6" s="64"/>
      <c r="D6" s="64"/>
      <c r="E6" s="64"/>
      <c r="F6" s="64"/>
      <c r="G6" s="64"/>
    </row>
    <row r="7" spans="1:18" ht="39" customHeight="1" thickBot="1" x14ac:dyDescent="0.25">
      <c r="A7" s="345" t="s">
        <v>57</v>
      </c>
      <c r="B7" s="101" t="str">
        <f>"Départs à la retraite de cadres en poste en " &amp;anneen</f>
        <v>Départs à la retraite de cadres en poste en 2015</v>
      </c>
      <c r="C7" s="103" t="str">
        <f>"Départs à la retraite de cadres en poste en " &amp;anneen1</f>
        <v>Départs à la retraite de cadres en poste en 2016</v>
      </c>
      <c r="D7" s="104" t="str">
        <f>"Évolution "&amp;anneen&amp;"/"&amp;anneen1</f>
        <v>Évolution 2015/2016</v>
      </c>
      <c r="E7" s="64"/>
      <c r="F7" s="550" t="s">
        <v>35</v>
      </c>
      <c r="G7" s="551"/>
      <c r="P7" s="290"/>
      <c r="Q7" s="290"/>
      <c r="R7" s="290"/>
    </row>
    <row r="8" spans="1:18" x14ac:dyDescent="0.2">
      <c r="A8" s="381" t="s">
        <v>148</v>
      </c>
      <c r="B8" s="134">
        <v>3440</v>
      </c>
      <c r="C8" s="135">
        <v>3910</v>
      </c>
      <c r="D8" s="335">
        <f>IF(AND((C8/B8-1&lt;0.005),(C8/B8-1&gt;-0.005)),"ε",ROUND(C8/B8-1,2))</f>
        <v>0.14000000000000001</v>
      </c>
      <c r="E8" s="334"/>
      <c r="F8" s="114"/>
      <c r="G8" s="64"/>
      <c r="P8" s="290"/>
      <c r="Q8" s="290" t="str">
        <f>IF(AND(D8&lt;0.01,D8&gt;-0.01),"une stabilité",IF(D8&gt;0.01,"une hausse","une baisse"))</f>
        <v>une hausse</v>
      </c>
      <c r="R8" s="290"/>
    </row>
    <row r="9" spans="1:18" x14ac:dyDescent="0.2">
      <c r="A9" s="71" t="s">
        <v>149</v>
      </c>
      <c r="B9" s="134">
        <v>990</v>
      </c>
      <c r="C9" s="135">
        <v>1010</v>
      </c>
      <c r="D9" s="335">
        <f t="shared" ref="D9:D20" si="0">IF(AND((C9/B9-1&lt;0.005),(C9/B9-1&gt;-0.005)),"ε",ROUND(C9/B9-1,2))</f>
        <v>0.02</v>
      </c>
      <c r="E9" s="334"/>
      <c r="F9" s="114"/>
      <c r="G9" s="64"/>
      <c r="P9" s="290"/>
      <c r="Q9" s="290" t="str">
        <f t="shared" ref="Q9:Q20" si="1">IF(AND(D9&lt;0.01,D9&gt;-0.01),"une stabilité",IF(D9&gt;0.01,"une hausse","une baisse"))</f>
        <v>une hausse</v>
      </c>
      <c r="R9" s="290"/>
    </row>
    <row r="10" spans="1:18" x14ac:dyDescent="0.2">
      <c r="A10" s="71" t="s">
        <v>150</v>
      </c>
      <c r="B10" s="134">
        <v>1030</v>
      </c>
      <c r="C10" s="135">
        <v>810</v>
      </c>
      <c r="D10" s="335">
        <f t="shared" si="0"/>
        <v>-0.21</v>
      </c>
      <c r="E10" s="334"/>
      <c r="F10" s="114"/>
      <c r="G10" s="64"/>
      <c r="P10" s="290"/>
      <c r="Q10" s="290" t="str">
        <f t="shared" si="1"/>
        <v>une baisse</v>
      </c>
      <c r="R10" s="290"/>
    </row>
    <row r="11" spans="1:18" x14ac:dyDescent="0.2">
      <c r="A11" s="71" t="s">
        <v>151</v>
      </c>
      <c r="B11" s="134">
        <v>1090</v>
      </c>
      <c r="C11" s="135">
        <v>810</v>
      </c>
      <c r="D11" s="335">
        <f t="shared" si="0"/>
        <v>-0.26</v>
      </c>
      <c r="E11" s="334"/>
      <c r="F11" s="114"/>
      <c r="G11" s="64"/>
      <c r="P11" s="290"/>
      <c r="Q11" s="290" t="str">
        <f t="shared" si="1"/>
        <v>une baisse</v>
      </c>
      <c r="R11" s="290"/>
    </row>
    <row r="12" spans="1:18" x14ac:dyDescent="0.2">
      <c r="A12" s="68" t="s">
        <v>276</v>
      </c>
      <c r="B12" s="134">
        <v>2010</v>
      </c>
      <c r="C12" s="135">
        <v>1820</v>
      </c>
      <c r="D12" s="335">
        <f t="shared" si="0"/>
        <v>-0.09</v>
      </c>
      <c r="E12" s="334"/>
      <c r="F12" s="114"/>
      <c r="G12" s="64"/>
      <c r="P12" s="290"/>
      <c r="Q12" s="290" t="str">
        <f t="shared" si="1"/>
        <v>une baisse</v>
      </c>
      <c r="R12" s="290"/>
    </row>
    <row r="13" spans="1:18" x14ac:dyDescent="0.2">
      <c r="A13" s="71" t="s">
        <v>277</v>
      </c>
      <c r="B13" s="134">
        <v>2750</v>
      </c>
      <c r="C13" s="135">
        <v>2230</v>
      </c>
      <c r="D13" s="335">
        <f t="shared" si="0"/>
        <v>-0.19</v>
      </c>
      <c r="E13" s="334"/>
      <c r="F13" s="114"/>
      <c r="G13" s="64"/>
      <c r="P13" s="290"/>
      <c r="Q13" s="290" t="str">
        <f t="shared" si="1"/>
        <v>une baisse</v>
      </c>
      <c r="R13" s="290"/>
    </row>
    <row r="14" spans="1:18" x14ac:dyDescent="0.2">
      <c r="A14" s="71" t="s">
        <v>23</v>
      </c>
      <c r="B14" s="134">
        <v>10050</v>
      </c>
      <c r="C14" s="135">
        <v>10060</v>
      </c>
      <c r="D14" s="335" t="str">
        <f t="shared" si="0"/>
        <v>ε</v>
      </c>
      <c r="E14" s="334"/>
      <c r="F14" s="114"/>
      <c r="G14" s="64"/>
      <c r="P14" s="290"/>
      <c r="Q14" s="290" t="str">
        <f t="shared" si="1"/>
        <v>une hausse</v>
      </c>
      <c r="R14" s="290"/>
    </row>
    <row r="15" spans="1:18" x14ac:dyDescent="0.2">
      <c r="A15" s="71" t="s">
        <v>152</v>
      </c>
      <c r="B15" s="134">
        <v>1570</v>
      </c>
      <c r="C15" s="135">
        <v>1140</v>
      </c>
      <c r="D15" s="335">
        <f t="shared" si="0"/>
        <v>-0.27</v>
      </c>
      <c r="E15" s="334"/>
      <c r="F15" s="114"/>
      <c r="G15" s="64"/>
      <c r="P15" s="290"/>
      <c r="Q15" s="290" t="str">
        <f t="shared" si="1"/>
        <v>une baisse</v>
      </c>
      <c r="R15" s="290"/>
    </row>
    <row r="16" spans="1:18" x14ac:dyDescent="0.2">
      <c r="A16" s="71" t="s">
        <v>278</v>
      </c>
      <c r="B16" s="134">
        <v>1520</v>
      </c>
      <c r="C16" s="135">
        <v>1950</v>
      </c>
      <c r="D16" s="335">
        <f t="shared" si="0"/>
        <v>0.28000000000000003</v>
      </c>
      <c r="E16" s="334"/>
      <c r="F16" s="114"/>
      <c r="G16" s="64"/>
      <c r="P16" s="290"/>
      <c r="Q16" s="290" t="str">
        <f t="shared" si="1"/>
        <v>une hausse</v>
      </c>
      <c r="R16" s="290"/>
    </row>
    <row r="17" spans="1:18" x14ac:dyDescent="0.2">
      <c r="A17" s="71" t="s">
        <v>279</v>
      </c>
      <c r="B17" s="134">
        <v>1820</v>
      </c>
      <c r="C17" s="135">
        <v>1760</v>
      </c>
      <c r="D17" s="335">
        <f t="shared" si="0"/>
        <v>-0.03</v>
      </c>
      <c r="E17" s="334"/>
      <c r="F17" s="114"/>
      <c r="G17" s="64"/>
      <c r="P17" s="290"/>
      <c r="Q17" s="290" t="str">
        <f t="shared" si="1"/>
        <v>une baisse</v>
      </c>
      <c r="R17" s="290"/>
    </row>
    <row r="18" spans="1:18" x14ac:dyDescent="0.2">
      <c r="A18" s="71" t="s">
        <v>153</v>
      </c>
      <c r="B18" s="134">
        <v>1700</v>
      </c>
      <c r="C18" s="135">
        <v>1700</v>
      </c>
      <c r="D18" s="335" t="str">
        <f t="shared" si="0"/>
        <v>ε</v>
      </c>
      <c r="E18" s="334"/>
      <c r="F18" s="114"/>
      <c r="G18" s="64"/>
      <c r="P18" s="290"/>
      <c r="Q18" s="290" t="str">
        <f t="shared" si="1"/>
        <v>une hausse</v>
      </c>
      <c r="R18" s="290"/>
    </row>
    <row r="19" spans="1:18" ht="13.5" thickBot="1" x14ac:dyDescent="0.25">
      <c r="A19" s="71" t="s">
        <v>154</v>
      </c>
      <c r="B19" s="136">
        <v>1930</v>
      </c>
      <c r="C19" s="462">
        <v>2200</v>
      </c>
      <c r="D19" s="335">
        <f t="shared" si="0"/>
        <v>0.14000000000000001</v>
      </c>
      <c r="E19" s="334"/>
      <c r="F19" s="114"/>
      <c r="G19" s="64"/>
      <c r="P19" s="290"/>
      <c r="Q19" s="290" t="str">
        <f t="shared" si="1"/>
        <v>une hausse</v>
      </c>
      <c r="R19" s="290"/>
    </row>
    <row r="20" spans="1:18" ht="13.5" thickBot="1" x14ac:dyDescent="0.25">
      <c r="A20" s="373" t="s">
        <v>10</v>
      </c>
      <c r="B20" s="341">
        <v>29900</v>
      </c>
      <c r="C20" s="342">
        <v>29400</v>
      </c>
      <c r="D20" s="335">
        <f t="shared" si="0"/>
        <v>-0.02</v>
      </c>
      <c r="E20" s="334"/>
      <c r="F20" s="114"/>
      <c r="G20" s="64"/>
      <c r="P20" s="290"/>
      <c r="Q20" s="290" t="str">
        <f t="shared" si="1"/>
        <v>une baisse</v>
      </c>
      <c r="R20" s="290"/>
    </row>
    <row r="21" spans="1:18" x14ac:dyDescent="0.2">
      <c r="A21" s="81" t="s">
        <v>24</v>
      </c>
      <c r="B21" s="189"/>
      <c r="C21" s="189"/>
      <c r="D21" s="190"/>
      <c r="E21" s="114"/>
      <c r="F21" s="114"/>
      <c r="G21" s="64"/>
      <c r="P21" s="290"/>
      <c r="Q21" s="290"/>
      <c r="R21" s="290"/>
    </row>
    <row r="22" spans="1:18" x14ac:dyDescent="0.2">
      <c r="A22" s="81" t="str">
        <f>"Source : Apec," &amp;anneen2</f>
        <v>Source : Apec,2017</v>
      </c>
      <c r="B22" s="64"/>
      <c r="C22" s="64"/>
      <c r="D22" s="64"/>
      <c r="E22" s="64"/>
      <c r="F22" s="64"/>
      <c r="G22" s="64"/>
      <c r="P22" s="290"/>
      <c r="Q22" s="290"/>
      <c r="R22" s="290"/>
    </row>
    <row r="23" spans="1:18" s="5" customFormat="1" ht="11.25" x14ac:dyDescent="0.2">
      <c r="A23" s="81" t="str">
        <f>"Dans la région Centre-Val de Loire, " &amp;ROUND(C11,0)&amp; " départs à la retraite de cadres en poste ont été enregistrés en " &amp;anneen1&amp; ", soit " &amp;Q11&amp;" de " &amp;ABS(ROUND(D11*100,0))&amp; " % par rapport à " &amp;anneen&amp; "."</f>
        <v>Dans la région Centre-Val de Loire, 810 départs à la retraite de cadres en poste ont été enregistrés en 2016, soit une baisse de 26 % par rapport à 2015.</v>
      </c>
      <c r="B23" s="81"/>
      <c r="C23" s="81"/>
      <c r="D23" s="81"/>
      <c r="E23" s="81"/>
      <c r="F23" s="81"/>
      <c r="G23" s="81"/>
    </row>
    <row r="24" spans="1:18" x14ac:dyDescent="0.2">
      <c r="A24" s="45"/>
      <c r="B24" s="45"/>
      <c r="C24" s="45"/>
      <c r="D24" s="45"/>
      <c r="E24" s="45"/>
      <c r="F24" s="45"/>
      <c r="G24" s="45"/>
    </row>
    <row r="25" spans="1:18" x14ac:dyDescent="0.2">
      <c r="A25" s="50"/>
      <c r="B25" s="45"/>
      <c r="C25" s="45"/>
      <c r="D25" s="45"/>
      <c r="E25" s="45"/>
      <c r="F25" s="45"/>
      <c r="G25" s="45"/>
    </row>
    <row r="26" spans="1:18" x14ac:dyDescent="0.2">
      <c r="A26" s="45"/>
      <c r="B26" s="45"/>
      <c r="C26" s="45"/>
      <c r="D26" s="45"/>
      <c r="E26" s="45"/>
      <c r="F26" s="45"/>
      <c r="G26" s="45"/>
    </row>
    <row r="27" spans="1:18" x14ac:dyDescent="0.2">
      <c r="A27" s="45"/>
      <c r="B27" s="45"/>
      <c r="C27" s="45"/>
      <c r="D27" s="45"/>
      <c r="E27" s="45"/>
      <c r="F27" s="45"/>
      <c r="G27" s="45"/>
    </row>
    <row r="28" spans="1:18" x14ac:dyDescent="0.2">
      <c r="A28" s="45"/>
      <c r="B28" s="45"/>
      <c r="C28" s="45"/>
      <c r="D28" s="45"/>
      <c r="E28" s="45"/>
      <c r="F28" s="45"/>
      <c r="G28" s="45"/>
    </row>
    <row r="29" spans="1:18" x14ac:dyDescent="0.2">
      <c r="A29" s="45"/>
      <c r="B29" s="45"/>
      <c r="C29" s="45"/>
      <c r="D29" s="45"/>
      <c r="E29" s="45"/>
      <c r="F29" s="45"/>
      <c r="G29" s="45"/>
    </row>
    <row r="30" spans="1:18" x14ac:dyDescent="0.2">
      <c r="A30" s="45"/>
      <c r="B30" s="45"/>
      <c r="C30" s="45"/>
      <c r="D30" s="45"/>
      <c r="E30" s="45"/>
      <c r="F30" s="45"/>
      <c r="G30" s="45"/>
    </row>
    <row r="31" spans="1:18" x14ac:dyDescent="0.2">
      <c r="A31" s="45"/>
      <c r="B31" s="45"/>
      <c r="C31" s="45"/>
      <c r="D31" s="45"/>
      <c r="E31" s="45"/>
      <c r="F31" s="45"/>
      <c r="G31" s="45"/>
    </row>
    <row r="32" spans="1:18" x14ac:dyDescent="0.2">
      <c r="A32" s="45"/>
      <c r="B32" s="45"/>
      <c r="C32" s="45"/>
      <c r="D32" s="45"/>
      <c r="E32" s="45"/>
      <c r="F32" s="45"/>
      <c r="G32" s="45"/>
    </row>
    <row r="33" spans="1:7" x14ac:dyDescent="0.2">
      <c r="A33" s="45"/>
      <c r="B33" s="45"/>
      <c r="C33" s="45"/>
      <c r="D33" s="45"/>
      <c r="E33" s="45"/>
      <c r="F33" s="45"/>
      <c r="G33" s="45"/>
    </row>
    <row r="34" spans="1:7" x14ac:dyDescent="0.2">
      <c r="A34" s="45"/>
      <c r="B34" s="45"/>
      <c r="C34" s="45"/>
      <c r="D34" s="45"/>
      <c r="E34" s="45"/>
      <c r="F34" s="45"/>
      <c r="G34" s="45"/>
    </row>
    <row r="35" spans="1:7" x14ac:dyDescent="0.2">
      <c r="A35" s="45"/>
      <c r="B35" s="45"/>
      <c r="C35" s="45"/>
      <c r="D35" s="45"/>
      <c r="E35" s="45"/>
      <c r="F35" s="45"/>
      <c r="G35" s="45"/>
    </row>
    <row r="36" spans="1:7" x14ac:dyDescent="0.2">
      <c r="A36" s="45"/>
      <c r="B36" s="45"/>
      <c r="C36" s="45"/>
      <c r="D36" s="45"/>
      <c r="E36" s="45"/>
      <c r="F36" s="45"/>
      <c r="G36" s="45"/>
    </row>
    <row r="37" spans="1:7" x14ac:dyDescent="0.2">
      <c r="A37" s="45"/>
      <c r="B37" s="45"/>
      <c r="C37" s="45"/>
      <c r="D37" s="45"/>
      <c r="E37" s="45"/>
      <c r="F37" s="45"/>
      <c r="G37" s="45"/>
    </row>
    <row r="38" spans="1:7" x14ac:dyDescent="0.2">
      <c r="A38" s="45"/>
      <c r="B38" s="45"/>
      <c r="C38" s="45"/>
      <c r="D38" s="45"/>
      <c r="E38" s="45"/>
      <c r="F38" s="45"/>
      <c r="G38" s="45"/>
    </row>
    <row r="39" spans="1:7" x14ac:dyDescent="0.2">
      <c r="A39" s="45"/>
      <c r="B39" s="45"/>
      <c r="C39" s="45"/>
      <c r="D39" s="45"/>
      <c r="E39" s="45"/>
      <c r="F39" s="45"/>
      <c r="G39" s="45"/>
    </row>
    <row r="40" spans="1:7" x14ac:dyDescent="0.2">
      <c r="A40" s="45"/>
      <c r="B40" s="45"/>
      <c r="C40" s="45"/>
      <c r="D40" s="45"/>
      <c r="E40" s="45"/>
      <c r="F40" s="45"/>
      <c r="G40" s="45"/>
    </row>
    <row r="41" spans="1:7" x14ac:dyDescent="0.2">
      <c r="A41" s="45"/>
      <c r="B41" s="45"/>
      <c r="C41" s="45"/>
      <c r="D41" s="45"/>
      <c r="E41" s="45"/>
      <c r="F41" s="45"/>
      <c r="G41" s="45"/>
    </row>
    <row r="42" spans="1:7" x14ac:dyDescent="0.2">
      <c r="A42" s="45"/>
      <c r="B42" s="45"/>
      <c r="C42" s="45"/>
      <c r="D42" s="45"/>
      <c r="E42" s="45"/>
      <c r="F42" s="45"/>
      <c r="G42" s="45"/>
    </row>
    <row r="43" spans="1:7" x14ac:dyDescent="0.2">
      <c r="A43" s="45"/>
      <c r="B43" s="45"/>
      <c r="C43" s="45"/>
      <c r="D43" s="45"/>
      <c r="E43" s="45"/>
      <c r="F43" s="45"/>
      <c r="G43" s="45"/>
    </row>
    <row r="44" spans="1:7" x14ac:dyDescent="0.2">
      <c r="A44" s="45"/>
      <c r="B44" s="45"/>
      <c r="C44" s="45"/>
      <c r="D44" s="45"/>
      <c r="E44" s="45"/>
      <c r="F44" s="45"/>
      <c r="G44" s="45"/>
    </row>
    <row r="45" spans="1:7" x14ac:dyDescent="0.2">
      <c r="A45" s="45"/>
      <c r="B45" s="45"/>
      <c r="C45" s="45"/>
      <c r="D45" s="45"/>
      <c r="E45" s="45"/>
      <c r="F45" s="45"/>
      <c r="G45" s="45"/>
    </row>
    <row r="46" spans="1:7" x14ac:dyDescent="0.2">
      <c r="A46" s="45"/>
      <c r="B46" s="45"/>
      <c r="C46" s="45"/>
      <c r="D46" s="45"/>
      <c r="E46" s="45"/>
      <c r="F46" s="45"/>
      <c r="G46" s="45"/>
    </row>
    <row r="47" spans="1:7" x14ac:dyDescent="0.2">
      <c r="A47" s="45"/>
      <c r="B47" s="45"/>
      <c r="C47" s="45"/>
      <c r="D47" s="45"/>
      <c r="E47" s="45"/>
      <c r="F47" s="45"/>
      <c r="G47" s="45"/>
    </row>
    <row r="48" spans="1:7" x14ac:dyDescent="0.2">
      <c r="A48" s="45"/>
      <c r="B48" s="45"/>
      <c r="C48" s="45"/>
      <c r="D48" s="45"/>
      <c r="E48" s="45"/>
      <c r="F48" s="45"/>
      <c r="G48" s="45"/>
    </row>
    <row r="49" spans="1:7" x14ac:dyDescent="0.2">
      <c r="A49" s="45"/>
      <c r="B49" s="45"/>
      <c r="C49" s="45"/>
      <c r="D49" s="45"/>
      <c r="E49" s="45"/>
      <c r="F49" s="45"/>
      <c r="G49" s="45"/>
    </row>
    <row r="50" spans="1:7" x14ac:dyDescent="0.2">
      <c r="A50" s="45"/>
      <c r="B50" s="45"/>
      <c r="C50" s="45"/>
      <c r="D50" s="45"/>
      <c r="E50" s="45"/>
      <c r="F50" s="45"/>
      <c r="G50" s="45"/>
    </row>
    <row r="51" spans="1:7" x14ac:dyDescent="0.2">
      <c r="A51" s="45"/>
      <c r="B51" s="45"/>
      <c r="C51" s="45"/>
      <c r="D51" s="45"/>
      <c r="E51" s="45"/>
      <c r="F51" s="45"/>
      <c r="G51" s="45"/>
    </row>
    <row r="52" spans="1:7" x14ac:dyDescent="0.2">
      <c r="A52" s="45"/>
      <c r="B52" s="45"/>
      <c r="C52" s="45"/>
      <c r="D52" s="45"/>
      <c r="E52" s="45"/>
      <c r="F52" s="45"/>
      <c r="G52" s="45"/>
    </row>
    <row r="53" spans="1:7" x14ac:dyDescent="0.2">
      <c r="A53" s="45"/>
      <c r="B53" s="45"/>
      <c r="C53" s="45"/>
      <c r="D53" s="45"/>
      <c r="E53" s="45"/>
      <c r="F53" s="45"/>
      <c r="G53" s="45"/>
    </row>
    <row r="54" spans="1:7" x14ac:dyDescent="0.2">
      <c r="A54" s="45"/>
      <c r="B54" s="45"/>
      <c r="C54" s="45"/>
      <c r="D54" s="45"/>
      <c r="E54" s="45"/>
      <c r="F54" s="45"/>
      <c r="G54" s="45"/>
    </row>
    <row r="55" spans="1:7" x14ac:dyDescent="0.2">
      <c r="A55" s="45"/>
      <c r="B55" s="45"/>
      <c r="C55" s="45"/>
      <c r="D55" s="45"/>
      <c r="E55" s="45"/>
      <c r="F55" s="45"/>
      <c r="G55" s="45"/>
    </row>
    <row r="56" spans="1:7" x14ac:dyDescent="0.2">
      <c r="A56" s="45"/>
      <c r="B56" s="45"/>
      <c r="C56" s="45"/>
      <c r="D56" s="45"/>
      <c r="E56" s="45"/>
      <c r="F56" s="45"/>
      <c r="G56" s="45"/>
    </row>
    <row r="57" spans="1:7" x14ac:dyDescent="0.2">
      <c r="A57" s="45"/>
      <c r="B57" s="45"/>
      <c r="C57" s="45"/>
      <c r="D57" s="45"/>
      <c r="E57" s="45"/>
      <c r="F57" s="45"/>
      <c r="G57" s="45"/>
    </row>
    <row r="58" spans="1:7" x14ac:dyDescent="0.2">
      <c r="A58" s="45"/>
      <c r="B58" s="45"/>
      <c r="C58" s="45"/>
      <c r="D58" s="45"/>
      <c r="E58" s="45"/>
      <c r="F58" s="45"/>
      <c r="G58" s="45"/>
    </row>
    <row r="59" spans="1:7" x14ac:dyDescent="0.2">
      <c r="A59" s="45"/>
      <c r="B59" s="45"/>
      <c r="C59" s="45"/>
      <c r="D59" s="45"/>
      <c r="E59" s="45"/>
      <c r="F59" s="45"/>
      <c r="G59" s="45"/>
    </row>
    <row r="60" spans="1:7" x14ac:dyDescent="0.2">
      <c r="A60" s="45"/>
      <c r="B60" s="45"/>
      <c r="C60" s="45"/>
      <c r="D60" s="45"/>
      <c r="E60" s="45"/>
      <c r="F60" s="45"/>
      <c r="G60" s="45"/>
    </row>
    <row r="61" spans="1:7" x14ac:dyDescent="0.2">
      <c r="A61" s="45"/>
      <c r="B61" s="45"/>
      <c r="C61" s="45"/>
      <c r="D61" s="45"/>
      <c r="E61" s="45"/>
      <c r="F61" s="45"/>
      <c r="G61" s="45"/>
    </row>
    <row r="62" spans="1:7" x14ac:dyDescent="0.2">
      <c r="A62" s="45"/>
      <c r="B62" s="45"/>
      <c r="C62" s="45"/>
      <c r="D62" s="45"/>
      <c r="E62" s="45"/>
      <c r="F62" s="45"/>
      <c r="G62" s="45"/>
    </row>
    <row r="63" spans="1:7" x14ac:dyDescent="0.2">
      <c r="A63" s="45"/>
      <c r="B63" s="45"/>
      <c r="C63" s="45"/>
      <c r="D63" s="45"/>
      <c r="E63" s="45"/>
      <c r="F63" s="45"/>
      <c r="G63" s="45"/>
    </row>
    <row r="64" spans="1:7" x14ac:dyDescent="0.2">
      <c r="A64" s="45"/>
      <c r="B64" s="45"/>
      <c r="C64" s="45"/>
      <c r="D64" s="45"/>
      <c r="E64" s="45"/>
      <c r="F64" s="45"/>
      <c r="G64" s="45"/>
    </row>
    <row r="65" spans="1:7" x14ac:dyDescent="0.2">
      <c r="A65" s="45"/>
      <c r="B65" s="45"/>
      <c r="C65" s="45"/>
      <c r="D65" s="45"/>
      <c r="E65" s="45"/>
      <c r="F65" s="45"/>
      <c r="G65" s="45"/>
    </row>
    <row r="66" spans="1:7" x14ac:dyDescent="0.2">
      <c r="A66" s="45"/>
      <c r="B66" s="45"/>
      <c r="C66" s="45"/>
      <c r="D66" s="45"/>
      <c r="E66" s="45"/>
      <c r="F66" s="45"/>
      <c r="G66" s="45"/>
    </row>
    <row r="67" spans="1:7" x14ac:dyDescent="0.2">
      <c r="A67" s="45"/>
      <c r="B67" s="45"/>
      <c r="C67" s="45"/>
      <c r="D67" s="45"/>
      <c r="E67" s="45"/>
      <c r="F67" s="45"/>
      <c r="G67" s="45"/>
    </row>
    <row r="68" spans="1:7" x14ac:dyDescent="0.2">
      <c r="A68" s="45"/>
      <c r="B68" s="45"/>
      <c r="C68" s="45"/>
      <c r="D68" s="45"/>
      <c r="E68" s="45"/>
      <c r="F68" s="45"/>
      <c r="G68" s="45"/>
    </row>
    <row r="69" spans="1:7" x14ac:dyDescent="0.2">
      <c r="A69" s="45"/>
      <c r="B69" s="45"/>
      <c r="C69" s="45"/>
      <c r="D69" s="45"/>
      <c r="E69" s="45"/>
      <c r="F69" s="45"/>
      <c r="G69" s="45"/>
    </row>
    <row r="70" spans="1:7" x14ac:dyDescent="0.2">
      <c r="A70" s="45"/>
      <c r="B70" s="45"/>
      <c r="C70" s="45"/>
      <c r="D70" s="45"/>
      <c r="E70" s="45"/>
      <c r="F70" s="45"/>
      <c r="G70" s="45"/>
    </row>
    <row r="71" spans="1:7" x14ac:dyDescent="0.2">
      <c r="A71" s="45"/>
      <c r="B71" s="45"/>
      <c r="C71" s="45"/>
      <c r="D71" s="45"/>
      <c r="E71" s="45"/>
      <c r="F71" s="45"/>
      <c r="G71" s="45"/>
    </row>
    <row r="72" spans="1:7" x14ac:dyDescent="0.2">
      <c r="A72" s="45"/>
      <c r="B72" s="45"/>
      <c r="C72" s="45"/>
      <c r="D72" s="45"/>
      <c r="E72" s="45"/>
      <c r="F72" s="45"/>
      <c r="G72" s="45"/>
    </row>
    <row r="73" spans="1:7" x14ac:dyDescent="0.2">
      <c r="A73" s="45"/>
      <c r="B73" s="45"/>
      <c r="C73" s="45"/>
      <c r="D73" s="45"/>
      <c r="E73" s="45"/>
      <c r="F73" s="45"/>
      <c r="G73" s="45"/>
    </row>
    <row r="74" spans="1:7" x14ac:dyDescent="0.2">
      <c r="A74" s="45"/>
      <c r="B74" s="45"/>
      <c r="C74" s="45"/>
      <c r="D74" s="45"/>
      <c r="E74" s="45"/>
      <c r="F74" s="45"/>
      <c r="G74" s="45"/>
    </row>
    <row r="75" spans="1:7" x14ac:dyDescent="0.2">
      <c r="A75" s="45"/>
      <c r="B75" s="45"/>
      <c r="C75" s="45"/>
      <c r="D75" s="45"/>
      <c r="E75" s="45"/>
      <c r="F75" s="45"/>
      <c r="G75" s="45"/>
    </row>
    <row r="76" spans="1:7" x14ac:dyDescent="0.2">
      <c r="A76" s="45"/>
      <c r="B76" s="45"/>
      <c r="C76" s="45"/>
      <c r="D76" s="45"/>
      <c r="E76" s="45"/>
      <c r="F76" s="45"/>
      <c r="G76" s="45"/>
    </row>
    <row r="77" spans="1:7" x14ac:dyDescent="0.2">
      <c r="A77" s="45"/>
      <c r="B77" s="45"/>
      <c r="C77" s="45"/>
      <c r="D77" s="45"/>
      <c r="E77" s="45"/>
      <c r="F77" s="45"/>
      <c r="G77" s="45"/>
    </row>
    <row r="78" spans="1:7" x14ac:dyDescent="0.2">
      <c r="A78" s="45"/>
      <c r="B78" s="45"/>
      <c r="C78" s="45"/>
      <c r="D78" s="45"/>
      <c r="E78" s="45"/>
      <c r="F78" s="45"/>
      <c r="G78" s="45"/>
    </row>
    <row r="79" spans="1:7" x14ac:dyDescent="0.2">
      <c r="A79" s="45"/>
      <c r="B79" s="45"/>
      <c r="C79" s="45"/>
      <c r="D79" s="45"/>
      <c r="E79" s="45"/>
      <c r="F79" s="45"/>
      <c r="G79" s="45"/>
    </row>
    <row r="80" spans="1:7" x14ac:dyDescent="0.2">
      <c r="A80" s="45"/>
      <c r="B80" s="45"/>
      <c r="C80" s="45"/>
      <c r="D80" s="45"/>
      <c r="E80" s="45"/>
      <c r="F80" s="45"/>
      <c r="G80" s="45"/>
    </row>
    <row r="81" spans="1:7" x14ac:dyDescent="0.2">
      <c r="A81" s="45"/>
      <c r="B81" s="45"/>
      <c r="C81" s="45"/>
      <c r="D81" s="45"/>
      <c r="E81" s="45"/>
      <c r="F81" s="45"/>
      <c r="G81" s="45"/>
    </row>
    <row r="82" spans="1:7" x14ac:dyDescent="0.2">
      <c r="A82" s="45"/>
      <c r="B82" s="45"/>
      <c r="C82" s="45"/>
      <c r="D82" s="45"/>
      <c r="E82" s="45"/>
      <c r="F82" s="45"/>
      <c r="G82" s="45"/>
    </row>
    <row r="83" spans="1:7" x14ac:dyDescent="0.2">
      <c r="A83" s="45"/>
      <c r="B83" s="45"/>
      <c r="C83" s="45"/>
      <c r="D83" s="45"/>
      <c r="E83" s="45"/>
      <c r="F83" s="45"/>
      <c r="G83" s="45"/>
    </row>
    <row r="84" spans="1:7" x14ac:dyDescent="0.2">
      <c r="A84" s="45"/>
      <c r="B84" s="45"/>
      <c r="C84" s="45"/>
      <c r="D84" s="45"/>
      <c r="E84" s="45"/>
      <c r="F84" s="45"/>
      <c r="G84" s="45"/>
    </row>
    <row r="85" spans="1:7" x14ac:dyDescent="0.2">
      <c r="A85" s="45"/>
      <c r="B85" s="45"/>
      <c r="C85" s="45"/>
      <c r="D85" s="45"/>
      <c r="E85" s="45"/>
      <c r="F85" s="45"/>
      <c r="G85" s="45"/>
    </row>
    <row r="86" spans="1:7" x14ac:dyDescent="0.2">
      <c r="A86" s="45"/>
      <c r="B86" s="45"/>
      <c r="C86" s="45"/>
      <c r="D86" s="45"/>
      <c r="E86" s="45"/>
      <c r="F86" s="45"/>
      <c r="G86" s="45"/>
    </row>
    <row r="87" spans="1:7" x14ac:dyDescent="0.2">
      <c r="A87" s="45"/>
      <c r="B87" s="45"/>
      <c r="C87" s="45"/>
      <c r="D87" s="45"/>
      <c r="E87" s="45"/>
      <c r="F87" s="45"/>
      <c r="G87" s="45"/>
    </row>
    <row r="88" spans="1:7" x14ac:dyDescent="0.2">
      <c r="A88" s="45"/>
      <c r="B88" s="45"/>
      <c r="C88" s="45"/>
      <c r="D88" s="45"/>
      <c r="E88" s="45"/>
      <c r="F88" s="45"/>
      <c r="G88" s="45"/>
    </row>
    <row r="89" spans="1:7" x14ac:dyDescent="0.2">
      <c r="A89" s="45"/>
      <c r="B89" s="45"/>
      <c r="C89" s="45"/>
      <c r="D89" s="45"/>
      <c r="E89" s="45"/>
      <c r="F89" s="45"/>
      <c r="G89" s="45"/>
    </row>
    <row r="90" spans="1:7" x14ac:dyDescent="0.2">
      <c r="A90" s="45"/>
      <c r="B90" s="45"/>
      <c r="C90" s="45"/>
      <c r="D90" s="45"/>
      <c r="E90" s="45"/>
      <c r="F90" s="45"/>
      <c r="G90" s="45"/>
    </row>
    <row r="91" spans="1:7" x14ac:dyDescent="0.2">
      <c r="A91" s="45"/>
      <c r="B91" s="45"/>
      <c r="C91" s="45"/>
      <c r="D91" s="45"/>
      <c r="E91" s="45"/>
      <c r="F91" s="45"/>
      <c r="G91" s="45"/>
    </row>
    <row r="92" spans="1:7" x14ac:dyDescent="0.2">
      <c r="A92" s="45"/>
      <c r="B92" s="45"/>
      <c r="C92" s="45"/>
      <c r="D92" s="45"/>
      <c r="E92" s="45"/>
      <c r="F92" s="45"/>
      <c r="G92" s="45"/>
    </row>
    <row r="93" spans="1:7" x14ac:dyDescent="0.2">
      <c r="A93" s="45"/>
      <c r="B93" s="45"/>
      <c r="C93" s="45"/>
      <c r="D93" s="45"/>
      <c r="E93" s="45"/>
      <c r="F93" s="45"/>
      <c r="G93" s="45"/>
    </row>
    <row r="94" spans="1:7" x14ac:dyDescent="0.2">
      <c r="A94" s="45"/>
      <c r="B94" s="45"/>
      <c r="C94" s="45"/>
      <c r="D94" s="45"/>
      <c r="E94" s="45"/>
      <c r="F94" s="45"/>
      <c r="G94" s="45"/>
    </row>
    <row r="95" spans="1:7" x14ac:dyDescent="0.2">
      <c r="A95" s="45"/>
      <c r="B95" s="45"/>
      <c r="C95" s="45"/>
      <c r="D95" s="45"/>
      <c r="E95" s="45"/>
      <c r="F95" s="45"/>
      <c r="G95" s="45"/>
    </row>
    <row r="96" spans="1:7" x14ac:dyDescent="0.2">
      <c r="A96" s="45"/>
      <c r="B96" s="45"/>
      <c r="C96" s="45"/>
      <c r="D96" s="45"/>
      <c r="E96" s="45"/>
      <c r="F96" s="45"/>
      <c r="G96" s="45"/>
    </row>
    <row r="97" spans="1:7" x14ac:dyDescent="0.2">
      <c r="A97" s="45"/>
      <c r="B97" s="45"/>
      <c r="C97" s="45"/>
      <c r="D97" s="45"/>
      <c r="E97" s="45"/>
      <c r="F97" s="45"/>
      <c r="G97" s="45"/>
    </row>
    <row r="98" spans="1:7" x14ac:dyDescent="0.2">
      <c r="A98" s="45"/>
      <c r="B98" s="45"/>
      <c r="C98" s="45"/>
      <c r="D98" s="45"/>
      <c r="E98" s="45"/>
      <c r="F98" s="45"/>
      <c r="G98" s="45"/>
    </row>
    <row r="99" spans="1:7" x14ac:dyDescent="0.2">
      <c r="A99" s="45"/>
      <c r="B99" s="45"/>
      <c r="C99" s="45"/>
      <c r="D99" s="45"/>
      <c r="E99" s="45"/>
      <c r="F99" s="45"/>
      <c r="G99" s="45"/>
    </row>
    <row r="100" spans="1:7" x14ac:dyDescent="0.2">
      <c r="A100" s="45"/>
      <c r="B100" s="45"/>
      <c r="C100" s="45"/>
      <c r="D100" s="45"/>
      <c r="E100" s="45"/>
      <c r="F100" s="45"/>
      <c r="G100" s="45"/>
    </row>
    <row r="101" spans="1:7" x14ac:dyDescent="0.2">
      <c r="A101" s="45"/>
      <c r="B101" s="45"/>
      <c r="C101" s="45"/>
      <c r="D101" s="45"/>
      <c r="E101" s="45"/>
      <c r="F101" s="45"/>
      <c r="G101" s="45"/>
    </row>
    <row r="102" spans="1:7" x14ac:dyDescent="0.2">
      <c r="A102" s="45"/>
      <c r="B102" s="45"/>
      <c r="C102" s="45"/>
      <c r="D102" s="45"/>
      <c r="E102" s="45"/>
      <c r="F102" s="45"/>
      <c r="G102" s="45"/>
    </row>
    <row r="103" spans="1:7" x14ac:dyDescent="0.2">
      <c r="A103" s="45"/>
      <c r="B103" s="45"/>
      <c r="C103" s="45"/>
      <c r="D103" s="45"/>
      <c r="E103" s="45"/>
      <c r="F103" s="45"/>
      <c r="G103" s="45"/>
    </row>
    <row r="104" spans="1:7" x14ac:dyDescent="0.2">
      <c r="A104" s="45"/>
      <c r="B104" s="45"/>
      <c r="C104" s="45"/>
      <c r="D104" s="45"/>
      <c r="E104" s="45"/>
      <c r="F104" s="45"/>
      <c r="G104" s="45"/>
    </row>
    <row r="105" spans="1:7" x14ac:dyDescent="0.2">
      <c r="A105" s="45"/>
      <c r="B105" s="45"/>
      <c r="C105" s="45"/>
      <c r="D105" s="45"/>
      <c r="E105" s="45"/>
      <c r="F105" s="45"/>
      <c r="G105" s="45"/>
    </row>
    <row r="106" spans="1:7" x14ac:dyDescent="0.2">
      <c r="A106" s="45"/>
      <c r="B106" s="45"/>
      <c r="C106" s="45"/>
      <c r="D106" s="45"/>
      <c r="E106" s="45"/>
      <c r="F106" s="45"/>
      <c r="G106" s="45"/>
    </row>
    <row r="107" spans="1:7" x14ac:dyDescent="0.2">
      <c r="A107" s="45"/>
      <c r="B107" s="45"/>
      <c r="C107" s="45"/>
      <c r="D107" s="45"/>
      <c r="E107" s="45"/>
      <c r="F107" s="45"/>
      <c r="G107" s="45"/>
    </row>
    <row r="108" spans="1:7" x14ac:dyDescent="0.2">
      <c r="A108" s="45"/>
      <c r="B108" s="45"/>
      <c r="C108" s="45"/>
      <c r="D108" s="45"/>
      <c r="E108" s="45"/>
      <c r="F108" s="45"/>
      <c r="G108" s="45"/>
    </row>
    <row r="109" spans="1:7" x14ac:dyDescent="0.2">
      <c r="A109" s="45"/>
      <c r="B109" s="45"/>
      <c r="C109" s="45"/>
      <c r="D109" s="45"/>
      <c r="E109" s="45"/>
      <c r="F109" s="45"/>
      <c r="G109" s="45"/>
    </row>
    <row r="110" spans="1:7" x14ac:dyDescent="0.2">
      <c r="A110" s="45"/>
      <c r="B110" s="45"/>
      <c r="C110" s="45"/>
      <c r="D110" s="45"/>
      <c r="E110" s="45"/>
      <c r="F110" s="45"/>
      <c r="G110" s="45"/>
    </row>
    <row r="111" spans="1:7" x14ac:dyDescent="0.2">
      <c r="A111" s="45"/>
      <c r="B111" s="45"/>
      <c r="C111" s="45"/>
      <c r="D111" s="45"/>
      <c r="E111" s="45"/>
      <c r="F111" s="45"/>
      <c r="G111" s="45"/>
    </row>
    <row r="112" spans="1:7" x14ac:dyDescent="0.2">
      <c r="A112" s="45"/>
      <c r="B112" s="45"/>
      <c r="C112" s="45"/>
      <c r="D112" s="45"/>
      <c r="E112" s="45"/>
      <c r="F112" s="45"/>
      <c r="G112" s="45"/>
    </row>
    <row r="113" spans="1:7" x14ac:dyDescent="0.2">
      <c r="A113" s="45"/>
      <c r="B113" s="45"/>
      <c r="C113" s="45"/>
      <c r="D113" s="45"/>
      <c r="E113" s="45"/>
      <c r="F113" s="45"/>
      <c r="G113" s="45"/>
    </row>
    <row r="114" spans="1:7" x14ac:dyDescent="0.2">
      <c r="A114" s="45"/>
      <c r="B114" s="45"/>
      <c r="C114" s="45"/>
      <c r="D114" s="45"/>
      <c r="E114" s="45"/>
      <c r="F114" s="45"/>
      <c r="G114" s="45"/>
    </row>
    <row r="115" spans="1:7" x14ac:dyDescent="0.2">
      <c r="A115" s="45"/>
      <c r="B115" s="45"/>
      <c r="C115" s="45"/>
      <c r="D115" s="45"/>
      <c r="E115" s="45"/>
      <c r="F115" s="45"/>
      <c r="G115" s="45"/>
    </row>
    <row r="116" spans="1:7" x14ac:dyDescent="0.2">
      <c r="A116" s="45"/>
      <c r="B116" s="45"/>
      <c r="C116" s="45"/>
      <c r="D116" s="45"/>
      <c r="E116" s="45"/>
      <c r="F116" s="45"/>
      <c r="G116" s="45"/>
    </row>
    <row r="117" spans="1:7" x14ac:dyDescent="0.2">
      <c r="A117" s="45"/>
      <c r="B117" s="45"/>
      <c r="C117" s="45"/>
      <c r="D117" s="45"/>
      <c r="E117" s="45"/>
      <c r="F117" s="45"/>
      <c r="G117" s="45"/>
    </row>
    <row r="118" spans="1:7" x14ac:dyDescent="0.2">
      <c r="A118" s="45"/>
      <c r="B118" s="45"/>
      <c r="C118" s="45"/>
      <c r="D118" s="45"/>
      <c r="E118" s="45"/>
      <c r="F118" s="45"/>
      <c r="G118" s="45"/>
    </row>
    <row r="119" spans="1:7" x14ac:dyDescent="0.2">
      <c r="A119" s="45"/>
      <c r="B119" s="45"/>
      <c r="C119" s="45"/>
      <c r="D119" s="45"/>
      <c r="E119" s="45"/>
      <c r="F119" s="45"/>
      <c r="G119" s="45"/>
    </row>
    <row r="120" spans="1:7" x14ac:dyDescent="0.2">
      <c r="A120" s="45"/>
      <c r="B120" s="45"/>
      <c r="C120" s="45"/>
      <c r="D120" s="45"/>
      <c r="E120" s="45"/>
      <c r="F120" s="45"/>
      <c r="G120" s="45"/>
    </row>
    <row r="121" spans="1:7" x14ac:dyDescent="0.2">
      <c r="A121" s="45"/>
      <c r="B121" s="45"/>
      <c r="C121" s="45"/>
      <c r="D121" s="45"/>
      <c r="E121" s="45"/>
      <c r="F121" s="45"/>
      <c r="G121" s="45"/>
    </row>
    <row r="122" spans="1:7" x14ac:dyDescent="0.2">
      <c r="A122" s="45"/>
      <c r="B122" s="45"/>
      <c r="C122" s="45"/>
      <c r="D122" s="45"/>
      <c r="E122" s="45"/>
      <c r="F122" s="45"/>
      <c r="G122" s="45"/>
    </row>
    <row r="123" spans="1:7" x14ac:dyDescent="0.2">
      <c r="A123" s="45"/>
      <c r="B123" s="45"/>
      <c r="C123" s="45"/>
      <c r="D123" s="45"/>
      <c r="E123" s="45"/>
      <c r="F123" s="45"/>
      <c r="G123" s="45"/>
    </row>
    <row r="124" spans="1:7" x14ac:dyDescent="0.2">
      <c r="A124" s="45"/>
      <c r="B124" s="45"/>
      <c r="C124" s="45"/>
      <c r="D124" s="45"/>
      <c r="E124" s="45"/>
      <c r="F124" s="45"/>
      <c r="G124" s="45"/>
    </row>
    <row r="125" spans="1:7" x14ac:dyDescent="0.2">
      <c r="A125" s="45"/>
      <c r="B125" s="45"/>
      <c r="C125" s="45"/>
      <c r="D125" s="45"/>
      <c r="E125" s="45"/>
      <c r="F125" s="45"/>
      <c r="G125" s="45"/>
    </row>
    <row r="126" spans="1:7" x14ac:dyDescent="0.2">
      <c r="A126" s="45"/>
      <c r="B126" s="45"/>
      <c r="C126" s="45"/>
      <c r="D126" s="45"/>
      <c r="E126" s="45"/>
      <c r="F126" s="45"/>
      <c r="G126" s="45"/>
    </row>
    <row r="127" spans="1:7" x14ac:dyDescent="0.2">
      <c r="A127" s="45"/>
      <c r="B127" s="45"/>
      <c r="C127" s="45"/>
      <c r="D127" s="45"/>
      <c r="E127" s="45"/>
      <c r="F127" s="45"/>
      <c r="G127" s="45"/>
    </row>
    <row r="128" spans="1:7" x14ac:dyDescent="0.2">
      <c r="A128" s="45"/>
      <c r="B128" s="45"/>
      <c r="C128" s="45"/>
      <c r="D128" s="45"/>
      <c r="E128" s="45"/>
      <c r="F128" s="45"/>
      <c r="G128" s="45"/>
    </row>
    <row r="129" spans="1:7" x14ac:dyDescent="0.2">
      <c r="A129" s="45"/>
      <c r="B129" s="45"/>
      <c r="C129" s="45"/>
      <c r="D129" s="45"/>
      <c r="E129" s="45"/>
      <c r="F129" s="45"/>
      <c r="G129" s="45"/>
    </row>
    <row r="130" spans="1:7" x14ac:dyDescent="0.2">
      <c r="A130" s="45"/>
      <c r="B130" s="45"/>
      <c r="C130" s="45"/>
      <c r="D130" s="45"/>
      <c r="E130" s="45"/>
      <c r="F130" s="45"/>
      <c r="G130" s="45"/>
    </row>
    <row r="131" spans="1:7" x14ac:dyDescent="0.2">
      <c r="A131" s="45"/>
      <c r="B131" s="45"/>
      <c r="C131" s="45"/>
      <c r="D131" s="45"/>
      <c r="E131" s="45"/>
      <c r="F131" s="45"/>
      <c r="G131" s="45"/>
    </row>
    <row r="132" spans="1:7" x14ac:dyDescent="0.2">
      <c r="A132" s="45"/>
      <c r="B132" s="45"/>
      <c r="C132" s="45"/>
      <c r="D132" s="45"/>
      <c r="E132" s="45"/>
      <c r="F132" s="45"/>
      <c r="G132" s="45"/>
    </row>
  </sheetData>
  <sheetProtection sort="0" autoFilter="0"/>
  <sortState ref="A8:D19">
    <sortCondition ref="A8:A19"/>
  </sortState>
  <mergeCells count="1">
    <mergeCell ref="F7:G7"/>
  </mergeCells>
  <hyperlinks>
    <hyperlink ref="F7:G7" location="Sommaire!B1" display="REVENIR AU SOMMAIRE"/>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G132"/>
  <sheetViews>
    <sheetView showGridLines="0" workbookViewId="0">
      <selection activeCell="E15" sqref="E15"/>
    </sheetView>
  </sheetViews>
  <sheetFormatPr baseColWidth="10" defaultColWidth="10.85546875" defaultRowHeight="12.75" x14ac:dyDescent="0.2"/>
  <cols>
    <col min="1" max="1" width="34.42578125" style="6" customWidth="1"/>
    <col min="2" max="2" width="23" style="6" customWidth="1"/>
    <col min="3" max="3" width="21.85546875" style="6" customWidth="1"/>
    <col min="4" max="4" width="10.85546875" style="6"/>
    <col min="5" max="5" width="15.140625" style="6" customWidth="1"/>
    <col min="6" max="16384" width="10.85546875" style="6"/>
  </cols>
  <sheetData>
    <row r="1" spans="1:7" ht="18" x14ac:dyDescent="0.2">
      <c r="A1" s="99" t="str">
        <f>"LE MARCHÉ DE L’EMPLOI CADRE EN " &amp;anneen1&amp; " ET SES ÉVOLUTIONS PAR RÉGION"</f>
        <v>LE MARCHÉ DE L’EMPLOI CADRE EN 2016 ET SES ÉVOLUTIONS PAR RÉGION</v>
      </c>
      <c r="B1" s="64"/>
      <c r="C1" s="64"/>
      <c r="D1" s="64"/>
      <c r="E1" s="64"/>
      <c r="F1" s="64"/>
      <c r="G1" s="64"/>
    </row>
    <row r="2" spans="1:7" ht="15" x14ac:dyDescent="0.2">
      <c r="A2" s="100" t="s">
        <v>52</v>
      </c>
      <c r="B2" s="64"/>
      <c r="C2" s="64"/>
      <c r="D2" s="64"/>
      <c r="E2" s="64"/>
      <c r="F2" s="64"/>
      <c r="G2" s="64"/>
    </row>
    <row r="3" spans="1:7" x14ac:dyDescent="0.2">
      <c r="A3" s="85"/>
      <c r="B3" s="64"/>
      <c r="C3" s="64"/>
      <c r="D3" s="64"/>
      <c r="E3" s="64"/>
      <c r="F3" s="64"/>
      <c r="G3" s="64"/>
    </row>
    <row r="4" spans="1:7" x14ac:dyDescent="0.2">
      <c r="A4" s="85"/>
      <c r="B4" s="64"/>
      <c r="C4" s="64"/>
      <c r="D4" s="64"/>
      <c r="E4" s="64"/>
      <c r="F4" s="64"/>
      <c r="G4" s="64"/>
    </row>
    <row r="5" spans="1:7" s="2" customFormat="1" x14ac:dyDescent="0.2">
      <c r="A5" s="85" t="s">
        <v>30</v>
      </c>
      <c r="B5" s="85"/>
      <c r="C5" s="85"/>
      <c r="D5" s="85"/>
      <c r="E5" s="85"/>
      <c r="F5" s="85"/>
      <c r="G5" s="85"/>
    </row>
    <row r="6" spans="1:7" ht="13.5" thickBot="1" x14ac:dyDescent="0.25">
      <c r="A6" s="64"/>
      <c r="B6" s="64"/>
      <c r="C6" s="64"/>
      <c r="D6" s="64"/>
      <c r="E6" s="64"/>
      <c r="F6" s="64"/>
      <c r="G6" s="64"/>
    </row>
    <row r="7" spans="1:7" ht="42.95" customHeight="1" thickBot="1" x14ac:dyDescent="0.25">
      <c r="A7" s="345" t="s">
        <v>57</v>
      </c>
      <c r="B7" s="139" t="str">
        <f>"Poids des départs à la retraite/sorties " &amp;anneen</f>
        <v>Poids des départs à la retraite/sorties 2015</v>
      </c>
      <c r="C7" s="305" t="str">
        <f>"Poids des départs à la retraite/sorties " &amp;anneen1</f>
        <v>Poids des départs à la retraite/sorties 2016</v>
      </c>
      <c r="D7" s="64"/>
      <c r="E7" s="550" t="s">
        <v>35</v>
      </c>
      <c r="F7" s="551"/>
      <c r="G7" s="64"/>
    </row>
    <row r="8" spans="1:7" x14ac:dyDescent="0.2">
      <c r="A8" s="381" t="s">
        <v>148</v>
      </c>
      <c r="B8" s="306">
        <f>ROUND('Tab39'!B8/'Tab33 à 36'!B50,2)</f>
        <v>0.16</v>
      </c>
      <c r="C8" s="306">
        <f>ROUND('Tab39'!C8/'Tab33 à 36'!C50,2)</f>
        <v>0.18</v>
      </c>
      <c r="D8" s="130"/>
      <c r="E8" s="124"/>
      <c r="F8" s="131"/>
      <c r="G8" s="131"/>
    </row>
    <row r="9" spans="1:7" x14ac:dyDescent="0.2">
      <c r="A9" s="71" t="s">
        <v>149</v>
      </c>
      <c r="B9" s="306">
        <f>ROUND('Tab39'!B9/'Tab33 à 36'!B51,2)</f>
        <v>0.22</v>
      </c>
      <c r="C9" s="306">
        <f>ROUND('Tab39'!C9/'Tab33 à 36'!C51,2)</f>
        <v>0.22</v>
      </c>
      <c r="D9" s="130"/>
      <c r="E9" s="124"/>
      <c r="F9" s="131"/>
      <c r="G9" s="131"/>
    </row>
    <row r="10" spans="1:7" x14ac:dyDescent="0.2">
      <c r="A10" s="71" t="s">
        <v>150</v>
      </c>
      <c r="B10" s="306">
        <f>ROUND('Tab39'!B10/'Tab33 à 36'!B52,2)</f>
        <v>0.19</v>
      </c>
      <c r="C10" s="306">
        <f>ROUND('Tab39'!C10/'Tab33 à 36'!C52,2)</f>
        <v>0.15</v>
      </c>
      <c r="D10" s="130"/>
      <c r="E10" s="124"/>
      <c r="F10" s="131"/>
      <c r="G10" s="131"/>
    </row>
    <row r="11" spans="1:7" x14ac:dyDescent="0.2">
      <c r="A11" s="71" t="s">
        <v>151</v>
      </c>
      <c r="B11" s="306">
        <f>ROUND('Tab39'!B11/'Tab33 à 36'!B53,2)</f>
        <v>0.21</v>
      </c>
      <c r="C11" s="306">
        <f>ROUND('Tab39'!C11/'Tab33 à 36'!C53,2)</f>
        <v>0.15</v>
      </c>
      <c r="D11" s="130"/>
      <c r="E11" s="124"/>
      <c r="F11" s="131"/>
      <c r="G11" s="131"/>
    </row>
    <row r="12" spans="1:7" x14ac:dyDescent="0.2">
      <c r="A12" s="68" t="s">
        <v>276</v>
      </c>
      <c r="B12" s="306">
        <f>ROUND('Tab39'!B12/'Tab33 à 36'!B54,2)</f>
        <v>0.23</v>
      </c>
      <c r="C12" s="306">
        <f>ROUND('Tab39'!C12/'Tab33 à 36'!C54,2)</f>
        <v>0.2</v>
      </c>
      <c r="D12" s="130"/>
      <c r="E12" s="124"/>
      <c r="F12" s="131"/>
      <c r="G12" s="131"/>
    </row>
    <row r="13" spans="1:7" x14ac:dyDescent="0.2">
      <c r="A13" s="71" t="s">
        <v>277</v>
      </c>
      <c r="B13" s="306">
        <f>ROUND('Tab39'!B13/'Tab33 à 36'!B55,2)</f>
        <v>0.21</v>
      </c>
      <c r="C13" s="306">
        <f>ROUND('Tab39'!C13/'Tab33 à 36'!C55,2)</f>
        <v>0.17</v>
      </c>
      <c r="D13" s="130"/>
      <c r="E13" s="124"/>
      <c r="F13" s="131"/>
      <c r="G13" s="131"/>
    </row>
    <row r="14" spans="1:7" x14ac:dyDescent="0.2">
      <c r="A14" s="71" t="s">
        <v>23</v>
      </c>
      <c r="B14" s="306">
        <f>ROUND('Tab39'!B14/'Tab33 à 36'!B56,2)</f>
        <v>0.11</v>
      </c>
      <c r="C14" s="306">
        <f>ROUND('Tab39'!C14/'Tab33 à 36'!C56,2)</f>
        <v>0.11</v>
      </c>
      <c r="D14" s="130"/>
      <c r="E14" s="124"/>
      <c r="F14" s="131"/>
      <c r="G14" s="131"/>
    </row>
    <row r="15" spans="1:7" x14ac:dyDescent="0.2">
      <c r="A15" s="71" t="s">
        <v>152</v>
      </c>
      <c r="B15" s="306">
        <f>ROUND('Tab39'!B15/'Tab33 à 36'!B57,2)</f>
        <v>0.25</v>
      </c>
      <c r="C15" s="306">
        <f>ROUND('Tab39'!C15/'Tab33 à 36'!C57,2)</f>
        <v>0.17</v>
      </c>
      <c r="D15" s="130"/>
      <c r="E15" s="124"/>
      <c r="F15" s="131"/>
      <c r="G15" s="131"/>
    </row>
    <row r="16" spans="1:7" x14ac:dyDescent="0.2">
      <c r="A16" s="71" t="s">
        <v>278</v>
      </c>
      <c r="B16" s="306">
        <f>ROUND('Tab39'!B16/'Tab33 à 36'!B58,2)</f>
        <v>0.17</v>
      </c>
      <c r="C16" s="306">
        <f>ROUND('Tab39'!C16/'Tab33 à 36'!C58,2)</f>
        <v>0.19</v>
      </c>
      <c r="D16" s="130"/>
      <c r="E16" s="124"/>
      <c r="F16" s="131"/>
      <c r="G16" s="131"/>
    </row>
    <row r="17" spans="1:7" x14ac:dyDescent="0.2">
      <c r="A17" s="71" t="s">
        <v>279</v>
      </c>
      <c r="B17" s="306">
        <f>ROUND('Tab39'!B17/'Tab33 à 36'!B59,2)</f>
        <v>0.17</v>
      </c>
      <c r="C17" s="306">
        <f>ROUND('Tab39'!C17/'Tab33 à 36'!C59,2)</f>
        <v>0.16</v>
      </c>
      <c r="D17" s="130"/>
      <c r="E17" s="124"/>
      <c r="F17" s="131"/>
      <c r="G17" s="131"/>
    </row>
    <row r="18" spans="1:7" x14ac:dyDescent="0.2">
      <c r="A18" s="71" t="s">
        <v>153</v>
      </c>
      <c r="B18" s="306">
        <f>ROUND('Tab39'!B18/'Tab33 à 36'!B60,2)</f>
        <v>0.2</v>
      </c>
      <c r="C18" s="306">
        <f>ROUND('Tab39'!C18/'Tab33 à 36'!C60,2)</f>
        <v>0.19</v>
      </c>
      <c r="D18" s="130"/>
      <c r="E18" s="124"/>
      <c r="F18" s="131"/>
      <c r="G18" s="131"/>
    </row>
    <row r="19" spans="1:7" ht="13.5" thickBot="1" x14ac:dyDescent="0.25">
      <c r="A19" s="399" t="s">
        <v>154</v>
      </c>
      <c r="B19" s="307">
        <f>ROUND('Tab39'!B19/'Tab33 à 36'!B61,2)</f>
        <v>0.17</v>
      </c>
      <c r="C19" s="307">
        <f>ROUND('Tab39'!C19/'Tab33 à 36'!C61,2)</f>
        <v>0.19</v>
      </c>
      <c r="D19" s="130"/>
      <c r="E19" s="124"/>
      <c r="F19" s="131"/>
      <c r="G19" s="131"/>
    </row>
    <row r="20" spans="1:7" ht="13.5" thickBot="1" x14ac:dyDescent="0.25">
      <c r="A20" s="406" t="s">
        <v>10</v>
      </c>
      <c r="B20" s="407">
        <f>ROUND('Tab39'!B20/'Tab33 à 36'!B62,2)</f>
        <v>0.15</v>
      </c>
      <c r="C20" s="405">
        <f>ROUND('Tab39'!C20/'Tab33 à 36'!C62,2)</f>
        <v>0.14000000000000001</v>
      </c>
      <c r="D20" s="130"/>
      <c r="E20" s="124"/>
      <c r="F20" s="131"/>
      <c r="G20" s="131"/>
    </row>
    <row r="21" spans="1:7" x14ac:dyDescent="0.2">
      <c r="A21" s="95"/>
      <c r="B21" s="133"/>
      <c r="C21" s="133"/>
      <c r="D21" s="64"/>
      <c r="E21" s="64"/>
      <c r="F21" s="64"/>
      <c r="G21" s="64"/>
    </row>
    <row r="22" spans="1:7" x14ac:dyDescent="0.2">
      <c r="A22" s="81" t="str">
        <f>"Source : Apec," &amp;anneen2</f>
        <v>Source : Apec,2017</v>
      </c>
      <c r="B22" s="64"/>
      <c r="C22" s="64"/>
      <c r="D22" s="64"/>
      <c r="E22" s="64"/>
      <c r="F22" s="64"/>
      <c r="G22" s="64"/>
    </row>
    <row r="23" spans="1:7" x14ac:dyDescent="0.2">
      <c r="A23" s="81" t="str">
        <f>"Dans la région Nouvelle-Aquitaine, " &amp;ROUND(C16*100,0)&amp; " % des sorties de cadres l'ont été par départ à la retraite en " &amp;anneen1&amp; "."</f>
        <v>Dans la région Nouvelle-Aquitaine, 19 % des sorties de cadres l'ont été par départ à la retraite en 2016.</v>
      </c>
      <c r="B23" s="64"/>
      <c r="C23" s="64"/>
      <c r="D23" s="64"/>
      <c r="E23" s="64"/>
      <c r="F23" s="64"/>
      <c r="G23" s="64"/>
    </row>
    <row r="24" spans="1:7" x14ac:dyDescent="0.2">
      <c r="A24" s="64"/>
      <c r="B24" s="64"/>
      <c r="C24" s="64"/>
      <c r="D24" s="64"/>
      <c r="E24" s="64"/>
      <c r="F24" s="64"/>
      <c r="G24" s="64"/>
    </row>
    <row r="25" spans="1:7" x14ac:dyDescent="0.2">
      <c r="A25" s="54"/>
      <c r="B25" s="45"/>
      <c r="C25" s="45"/>
      <c r="D25" s="45"/>
      <c r="E25" s="45"/>
      <c r="F25" s="45"/>
      <c r="G25" s="45"/>
    </row>
    <row r="26" spans="1:7" x14ac:dyDescent="0.2">
      <c r="A26" s="45"/>
      <c r="B26" s="45"/>
      <c r="C26" s="45"/>
      <c r="D26" s="45"/>
      <c r="E26" s="45"/>
      <c r="F26" s="45"/>
      <c r="G26" s="45"/>
    </row>
    <row r="27" spans="1:7" x14ac:dyDescent="0.2">
      <c r="A27" s="45"/>
      <c r="B27" s="45"/>
      <c r="C27" s="45"/>
      <c r="D27" s="45"/>
      <c r="E27" s="45"/>
      <c r="F27" s="45"/>
      <c r="G27" s="45"/>
    </row>
    <row r="28" spans="1:7" x14ac:dyDescent="0.2">
      <c r="A28" s="45"/>
      <c r="B28" s="45"/>
      <c r="C28" s="45"/>
      <c r="D28" s="45"/>
      <c r="E28" s="45"/>
      <c r="F28" s="45"/>
      <c r="G28" s="45"/>
    </row>
    <row r="29" spans="1:7" x14ac:dyDescent="0.2">
      <c r="A29" s="45"/>
      <c r="B29" s="45"/>
      <c r="C29" s="45"/>
      <c r="D29" s="45"/>
      <c r="E29" s="45"/>
      <c r="F29" s="45"/>
      <c r="G29" s="45"/>
    </row>
    <row r="30" spans="1:7" x14ac:dyDescent="0.2">
      <c r="A30" s="45"/>
      <c r="B30" s="45"/>
      <c r="C30" s="45"/>
      <c r="D30" s="45"/>
      <c r="E30" s="45"/>
      <c r="F30" s="45"/>
      <c r="G30" s="45"/>
    </row>
    <row r="31" spans="1:7" x14ac:dyDescent="0.2">
      <c r="A31" s="45"/>
      <c r="B31" s="45"/>
      <c r="C31" s="45"/>
      <c r="D31" s="45"/>
      <c r="E31" s="45"/>
      <c r="F31" s="45"/>
      <c r="G31" s="45"/>
    </row>
    <row r="32" spans="1:7" x14ac:dyDescent="0.2">
      <c r="A32" s="45"/>
      <c r="B32" s="45"/>
      <c r="C32" s="45"/>
      <c r="D32" s="45"/>
      <c r="E32" s="45"/>
      <c r="F32" s="45"/>
      <c r="G32" s="45"/>
    </row>
    <row r="33" spans="1:7" x14ac:dyDescent="0.2">
      <c r="A33" s="45"/>
      <c r="B33" s="45"/>
      <c r="C33" s="45"/>
      <c r="D33" s="45"/>
      <c r="E33" s="45"/>
      <c r="F33" s="45"/>
      <c r="G33" s="45"/>
    </row>
    <row r="34" spans="1:7" x14ac:dyDescent="0.2">
      <c r="A34" s="45"/>
      <c r="B34" s="45"/>
      <c r="C34" s="45"/>
      <c r="D34" s="45"/>
      <c r="E34" s="45"/>
      <c r="F34" s="45"/>
      <c r="G34" s="45"/>
    </row>
    <row r="35" spans="1:7" x14ac:dyDescent="0.2">
      <c r="A35" s="45"/>
      <c r="B35" s="45"/>
      <c r="C35" s="45"/>
      <c r="D35" s="45"/>
      <c r="E35" s="45"/>
      <c r="F35" s="45"/>
      <c r="G35" s="45"/>
    </row>
    <row r="36" spans="1:7" x14ac:dyDescent="0.2">
      <c r="A36" s="45"/>
      <c r="B36" s="45"/>
      <c r="C36" s="45"/>
      <c r="D36" s="45"/>
      <c r="E36" s="45"/>
      <c r="F36" s="45"/>
      <c r="G36" s="45"/>
    </row>
    <row r="37" spans="1:7" x14ac:dyDescent="0.2">
      <c r="A37" s="45"/>
      <c r="B37" s="45"/>
      <c r="C37" s="45"/>
      <c r="D37" s="45"/>
      <c r="E37" s="45"/>
      <c r="F37" s="45"/>
      <c r="G37" s="45"/>
    </row>
    <row r="38" spans="1:7" x14ac:dyDescent="0.2">
      <c r="A38" s="45"/>
      <c r="B38" s="45"/>
      <c r="C38" s="45"/>
      <c r="D38" s="45"/>
      <c r="E38" s="45"/>
      <c r="F38" s="45"/>
      <c r="G38" s="45"/>
    </row>
    <row r="39" spans="1:7" x14ac:dyDescent="0.2">
      <c r="A39" s="45"/>
      <c r="B39" s="45"/>
      <c r="C39" s="45"/>
      <c r="D39" s="45"/>
      <c r="E39" s="45"/>
      <c r="F39" s="45"/>
      <c r="G39" s="45"/>
    </row>
    <row r="40" spans="1:7" x14ac:dyDescent="0.2">
      <c r="A40" s="45"/>
      <c r="B40" s="45"/>
      <c r="C40" s="45"/>
      <c r="D40" s="45"/>
      <c r="E40" s="45"/>
      <c r="F40" s="45"/>
      <c r="G40" s="45"/>
    </row>
    <row r="41" spans="1:7" x14ac:dyDescent="0.2">
      <c r="A41" s="45"/>
      <c r="B41" s="45"/>
      <c r="C41" s="45"/>
      <c r="D41" s="45"/>
      <c r="E41" s="45"/>
      <c r="F41" s="45"/>
      <c r="G41" s="45"/>
    </row>
    <row r="42" spans="1:7" x14ac:dyDescent="0.2">
      <c r="A42" s="45"/>
      <c r="B42" s="45"/>
      <c r="C42" s="45"/>
      <c r="D42" s="45"/>
      <c r="E42" s="45"/>
      <c r="F42" s="45"/>
      <c r="G42" s="45"/>
    </row>
    <row r="43" spans="1:7" x14ac:dyDescent="0.2">
      <c r="A43" s="45"/>
      <c r="B43" s="45"/>
      <c r="C43" s="45"/>
      <c r="D43" s="45"/>
      <c r="E43" s="45"/>
      <c r="F43" s="45"/>
      <c r="G43" s="45"/>
    </row>
    <row r="44" spans="1:7" x14ac:dyDescent="0.2">
      <c r="A44" s="45"/>
      <c r="B44" s="45"/>
      <c r="C44" s="45"/>
      <c r="D44" s="45"/>
      <c r="E44" s="45"/>
      <c r="F44" s="45"/>
      <c r="G44" s="45"/>
    </row>
    <row r="45" spans="1:7" x14ac:dyDescent="0.2">
      <c r="A45" s="45"/>
      <c r="B45" s="45"/>
      <c r="C45" s="45"/>
      <c r="D45" s="45"/>
      <c r="E45" s="45"/>
      <c r="F45" s="45"/>
      <c r="G45" s="45"/>
    </row>
    <row r="46" spans="1:7" x14ac:dyDescent="0.2">
      <c r="A46" s="45"/>
      <c r="B46" s="45"/>
      <c r="C46" s="45"/>
      <c r="D46" s="45"/>
      <c r="E46" s="45"/>
      <c r="F46" s="45"/>
      <c r="G46" s="45"/>
    </row>
    <row r="47" spans="1:7" x14ac:dyDescent="0.2">
      <c r="A47" s="45"/>
      <c r="B47" s="45"/>
      <c r="C47" s="45"/>
      <c r="D47" s="45"/>
      <c r="E47" s="45"/>
      <c r="F47" s="45"/>
      <c r="G47" s="45"/>
    </row>
    <row r="48" spans="1:7" x14ac:dyDescent="0.2">
      <c r="A48" s="45"/>
      <c r="B48" s="45"/>
      <c r="C48" s="45"/>
      <c r="D48" s="45"/>
      <c r="E48" s="45"/>
      <c r="F48" s="45"/>
      <c r="G48" s="45"/>
    </row>
    <row r="49" spans="1:7" x14ac:dyDescent="0.2">
      <c r="A49" s="45"/>
      <c r="B49" s="45"/>
      <c r="C49" s="45"/>
      <c r="D49" s="45"/>
      <c r="E49" s="45"/>
      <c r="F49" s="45"/>
      <c r="G49" s="45"/>
    </row>
    <row r="50" spans="1:7" x14ac:dyDescent="0.2">
      <c r="A50" s="45"/>
      <c r="B50" s="45"/>
      <c r="C50" s="45"/>
      <c r="D50" s="45"/>
      <c r="E50" s="45"/>
      <c r="F50" s="45"/>
      <c r="G50" s="45"/>
    </row>
    <row r="51" spans="1:7" x14ac:dyDescent="0.2">
      <c r="A51" s="45"/>
      <c r="B51" s="45"/>
      <c r="C51" s="45"/>
      <c r="D51" s="45"/>
      <c r="E51" s="45"/>
      <c r="F51" s="45"/>
      <c r="G51" s="45"/>
    </row>
    <row r="52" spans="1:7" x14ac:dyDescent="0.2">
      <c r="A52" s="45"/>
      <c r="B52" s="45"/>
      <c r="C52" s="45"/>
      <c r="D52" s="45"/>
      <c r="E52" s="45"/>
      <c r="F52" s="45"/>
      <c r="G52" s="45"/>
    </row>
    <row r="53" spans="1:7" x14ac:dyDescent="0.2">
      <c r="A53" s="45"/>
      <c r="B53" s="45"/>
      <c r="C53" s="45"/>
      <c r="D53" s="45"/>
      <c r="E53" s="45"/>
      <c r="F53" s="45"/>
      <c r="G53" s="45"/>
    </row>
    <row r="54" spans="1:7" x14ac:dyDescent="0.2">
      <c r="A54" s="45"/>
      <c r="B54" s="45"/>
      <c r="C54" s="45"/>
      <c r="D54" s="45"/>
      <c r="E54" s="45"/>
      <c r="F54" s="45"/>
      <c r="G54" s="45"/>
    </row>
    <row r="55" spans="1:7" x14ac:dyDescent="0.2">
      <c r="A55" s="45"/>
      <c r="B55" s="45"/>
      <c r="C55" s="45"/>
      <c r="D55" s="45"/>
      <c r="E55" s="45"/>
      <c r="F55" s="45"/>
      <c r="G55" s="45"/>
    </row>
    <row r="56" spans="1:7" x14ac:dyDescent="0.2">
      <c r="A56" s="45"/>
      <c r="B56" s="45"/>
      <c r="C56" s="45"/>
      <c r="D56" s="45"/>
      <c r="E56" s="45"/>
      <c r="F56" s="45"/>
      <c r="G56" s="45"/>
    </row>
    <row r="57" spans="1:7" x14ac:dyDescent="0.2">
      <c r="A57" s="45"/>
      <c r="B57" s="45"/>
      <c r="C57" s="45"/>
      <c r="D57" s="45"/>
      <c r="E57" s="45"/>
      <c r="F57" s="45"/>
      <c r="G57" s="45"/>
    </row>
    <row r="58" spans="1:7" x14ac:dyDescent="0.2">
      <c r="A58" s="45"/>
      <c r="B58" s="45"/>
      <c r="C58" s="45"/>
      <c r="D58" s="45"/>
      <c r="E58" s="45"/>
      <c r="F58" s="45"/>
      <c r="G58" s="45"/>
    </row>
    <row r="59" spans="1:7" x14ac:dyDescent="0.2">
      <c r="A59" s="45"/>
      <c r="B59" s="45"/>
      <c r="C59" s="45"/>
      <c r="D59" s="45"/>
      <c r="E59" s="45"/>
      <c r="F59" s="45"/>
      <c r="G59" s="45"/>
    </row>
    <row r="60" spans="1:7" x14ac:dyDescent="0.2">
      <c r="A60" s="45"/>
      <c r="B60" s="45"/>
      <c r="C60" s="45"/>
      <c r="D60" s="45"/>
      <c r="E60" s="45"/>
      <c r="F60" s="45"/>
      <c r="G60" s="45"/>
    </row>
    <row r="61" spans="1:7" x14ac:dyDescent="0.2">
      <c r="A61" s="45"/>
      <c r="B61" s="45"/>
      <c r="C61" s="45"/>
      <c r="D61" s="45"/>
      <c r="E61" s="45"/>
      <c r="F61" s="45"/>
      <c r="G61" s="45"/>
    </row>
    <row r="62" spans="1:7" x14ac:dyDescent="0.2">
      <c r="A62" s="45"/>
      <c r="B62" s="45"/>
      <c r="C62" s="45"/>
      <c r="D62" s="45"/>
      <c r="E62" s="45"/>
      <c r="F62" s="45"/>
      <c r="G62" s="45"/>
    </row>
    <row r="63" spans="1:7" x14ac:dyDescent="0.2">
      <c r="A63" s="45"/>
      <c r="B63" s="45"/>
      <c r="C63" s="45"/>
      <c r="D63" s="45"/>
      <c r="E63" s="45"/>
      <c r="F63" s="45"/>
      <c r="G63" s="45"/>
    </row>
    <row r="64" spans="1:7" x14ac:dyDescent="0.2">
      <c r="A64" s="45"/>
      <c r="B64" s="45"/>
      <c r="C64" s="45"/>
      <c r="D64" s="45"/>
      <c r="E64" s="45"/>
      <c r="F64" s="45"/>
      <c r="G64" s="45"/>
    </row>
    <row r="65" spans="1:7" x14ac:dyDescent="0.2">
      <c r="A65" s="45"/>
      <c r="B65" s="45"/>
      <c r="C65" s="45"/>
      <c r="D65" s="45"/>
      <c r="E65" s="45"/>
      <c r="F65" s="45"/>
      <c r="G65" s="45"/>
    </row>
    <row r="66" spans="1:7" x14ac:dyDescent="0.2">
      <c r="A66" s="45"/>
      <c r="B66" s="45"/>
      <c r="C66" s="45"/>
      <c r="D66" s="45"/>
      <c r="E66" s="45"/>
      <c r="F66" s="45"/>
      <c r="G66" s="45"/>
    </row>
    <row r="67" spans="1:7" x14ac:dyDescent="0.2">
      <c r="A67" s="45"/>
      <c r="B67" s="45"/>
      <c r="C67" s="45"/>
      <c r="D67" s="45"/>
      <c r="E67" s="45"/>
      <c r="F67" s="45"/>
      <c r="G67" s="45"/>
    </row>
    <row r="68" spans="1:7" x14ac:dyDescent="0.2">
      <c r="A68" s="45"/>
      <c r="B68" s="45"/>
      <c r="C68" s="45"/>
      <c r="D68" s="45"/>
      <c r="E68" s="45"/>
      <c r="F68" s="45"/>
      <c r="G68" s="45"/>
    </row>
    <row r="69" spans="1:7" x14ac:dyDescent="0.2">
      <c r="A69" s="45"/>
      <c r="B69" s="45"/>
      <c r="C69" s="45"/>
      <c r="D69" s="45"/>
      <c r="E69" s="45"/>
      <c r="F69" s="45"/>
      <c r="G69" s="45"/>
    </row>
    <row r="70" spans="1:7" x14ac:dyDescent="0.2">
      <c r="A70" s="45"/>
      <c r="B70" s="45"/>
      <c r="C70" s="45"/>
      <c r="D70" s="45"/>
      <c r="E70" s="45"/>
      <c r="F70" s="45"/>
      <c r="G70" s="45"/>
    </row>
    <row r="71" spans="1:7" x14ac:dyDescent="0.2">
      <c r="A71" s="45"/>
      <c r="B71" s="45"/>
      <c r="C71" s="45"/>
      <c r="D71" s="45"/>
      <c r="E71" s="45"/>
      <c r="F71" s="45"/>
      <c r="G71" s="45"/>
    </row>
    <row r="72" spans="1:7" x14ac:dyDescent="0.2">
      <c r="A72" s="45"/>
      <c r="B72" s="45"/>
      <c r="C72" s="45"/>
      <c r="D72" s="45"/>
      <c r="E72" s="45"/>
      <c r="F72" s="45"/>
      <c r="G72" s="45"/>
    </row>
    <row r="73" spans="1:7" x14ac:dyDescent="0.2">
      <c r="A73" s="45"/>
      <c r="B73" s="45"/>
      <c r="C73" s="45"/>
      <c r="D73" s="45"/>
      <c r="E73" s="45"/>
      <c r="F73" s="45"/>
      <c r="G73" s="45"/>
    </row>
    <row r="74" spans="1:7" x14ac:dyDescent="0.2">
      <c r="A74" s="45"/>
      <c r="B74" s="45"/>
      <c r="C74" s="45"/>
      <c r="D74" s="45"/>
      <c r="E74" s="45"/>
      <c r="F74" s="45"/>
      <c r="G74" s="45"/>
    </row>
    <row r="75" spans="1:7" x14ac:dyDescent="0.2">
      <c r="A75" s="45"/>
      <c r="B75" s="45"/>
      <c r="C75" s="45"/>
      <c r="D75" s="45"/>
      <c r="E75" s="45"/>
      <c r="F75" s="45"/>
      <c r="G75" s="45"/>
    </row>
    <row r="76" spans="1:7" x14ac:dyDescent="0.2">
      <c r="A76" s="45"/>
      <c r="B76" s="45"/>
      <c r="C76" s="45"/>
      <c r="D76" s="45"/>
      <c r="E76" s="45"/>
      <c r="F76" s="45"/>
      <c r="G76" s="45"/>
    </row>
    <row r="77" spans="1:7" x14ac:dyDescent="0.2">
      <c r="A77" s="45"/>
      <c r="B77" s="45"/>
      <c r="C77" s="45"/>
      <c r="D77" s="45"/>
      <c r="E77" s="45"/>
      <c r="F77" s="45"/>
      <c r="G77" s="45"/>
    </row>
    <row r="78" spans="1:7" x14ac:dyDescent="0.2">
      <c r="A78" s="45"/>
      <c r="B78" s="45"/>
      <c r="C78" s="45"/>
      <c r="D78" s="45"/>
      <c r="E78" s="45"/>
      <c r="F78" s="45"/>
      <c r="G78" s="45"/>
    </row>
    <row r="79" spans="1:7" x14ac:dyDescent="0.2">
      <c r="A79" s="45"/>
      <c r="B79" s="45"/>
      <c r="C79" s="45"/>
      <c r="D79" s="45"/>
      <c r="E79" s="45"/>
      <c r="F79" s="45"/>
      <c r="G79" s="45"/>
    </row>
    <row r="80" spans="1:7" x14ac:dyDescent="0.2">
      <c r="A80" s="45"/>
      <c r="B80" s="45"/>
      <c r="C80" s="45"/>
      <c r="D80" s="45"/>
      <c r="E80" s="45"/>
      <c r="F80" s="45"/>
      <c r="G80" s="45"/>
    </row>
    <row r="81" spans="1:7" x14ac:dyDescent="0.2">
      <c r="A81" s="45"/>
      <c r="B81" s="45"/>
      <c r="C81" s="45"/>
      <c r="D81" s="45"/>
      <c r="E81" s="45"/>
      <c r="F81" s="45"/>
      <c r="G81" s="45"/>
    </row>
    <row r="82" spans="1:7" x14ac:dyDescent="0.2">
      <c r="A82" s="45"/>
      <c r="B82" s="45"/>
      <c r="C82" s="45"/>
      <c r="D82" s="45"/>
      <c r="E82" s="45"/>
      <c r="F82" s="45"/>
      <c r="G82" s="45"/>
    </row>
    <row r="83" spans="1:7" x14ac:dyDescent="0.2">
      <c r="A83" s="45"/>
      <c r="B83" s="45"/>
      <c r="C83" s="45"/>
      <c r="D83" s="45"/>
      <c r="E83" s="45"/>
      <c r="F83" s="45"/>
      <c r="G83" s="45"/>
    </row>
    <row r="84" spans="1:7" x14ac:dyDescent="0.2">
      <c r="A84" s="45"/>
      <c r="B84" s="45"/>
      <c r="C84" s="45"/>
      <c r="D84" s="45"/>
      <c r="E84" s="45"/>
      <c r="F84" s="45"/>
      <c r="G84" s="45"/>
    </row>
    <row r="85" spans="1:7" x14ac:dyDescent="0.2">
      <c r="A85" s="45"/>
      <c r="B85" s="45"/>
      <c r="C85" s="45"/>
      <c r="D85" s="45"/>
      <c r="E85" s="45"/>
      <c r="F85" s="45"/>
      <c r="G85" s="45"/>
    </row>
    <row r="86" spans="1:7" x14ac:dyDescent="0.2">
      <c r="A86" s="45"/>
      <c r="B86" s="45"/>
      <c r="C86" s="45"/>
      <c r="D86" s="45"/>
      <c r="E86" s="45"/>
      <c r="F86" s="45"/>
      <c r="G86" s="45"/>
    </row>
    <row r="87" spans="1:7" x14ac:dyDescent="0.2">
      <c r="A87" s="45"/>
      <c r="B87" s="45"/>
      <c r="C87" s="45"/>
      <c r="D87" s="45"/>
      <c r="E87" s="45"/>
      <c r="F87" s="45"/>
      <c r="G87" s="45"/>
    </row>
    <row r="88" spans="1:7" x14ac:dyDescent="0.2">
      <c r="A88" s="45"/>
      <c r="B88" s="45"/>
      <c r="C88" s="45"/>
      <c r="D88" s="45"/>
      <c r="E88" s="45"/>
      <c r="F88" s="45"/>
      <c r="G88" s="45"/>
    </row>
    <row r="89" spans="1:7" x14ac:dyDescent="0.2">
      <c r="A89" s="45"/>
      <c r="B89" s="45"/>
      <c r="C89" s="45"/>
      <c r="D89" s="45"/>
      <c r="E89" s="45"/>
      <c r="F89" s="45"/>
      <c r="G89" s="45"/>
    </row>
    <row r="90" spans="1:7" x14ac:dyDescent="0.2">
      <c r="A90" s="45"/>
      <c r="B90" s="45"/>
      <c r="C90" s="45"/>
      <c r="D90" s="45"/>
      <c r="E90" s="45"/>
      <c r="F90" s="45"/>
      <c r="G90" s="45"/>
    </row>
    <row r="91" spans="1:7" x14ac:dyDescent="0.2">
      <c r="A91" s="45"/>
      <c r="B91" s="45"/>
      <c r="C91" s="45"/>
      <c r="D91" s="45"/>
      <c r="E91" s="45"/>
      <c r="F91" s="45"/>
      <c r="G91" s="45"/>
    </row>
    <row r="92" spans="1:7" x14ac:dyDescent="0.2">
      <c r="A92" s="45"/>
      <c r="B92" s="45"/>
      <c r="C92" s="45"/>
      <c r="D92" s="45"/>
      <c r="E92" s="45"/>
      <c r="F92" s="45"/>
      <c r="G92" s="45"/>
    </row>
    <row r="93" spans="1:7" x14ac:dyDescent="0.2">
      <c r="A93" s="45"/>
      <c r="B93" s="45"/>
      <c r="C93" s="45"/>
      <c r="D93" s="45"/>
      <c r="E93" s="45"/>
      <c r="F93" s="45"/>
      <c r="G93" s="45"/>
    </row>
    <row r="94" spans="1:7" x14ac:dyDescent="0.2">
      <c r="A94" s="45"/>
      <c r="B94" s="45"/>
      <c r="C94" s="45"/>
      <c r="D94" s="45"/>
      <c r="E94" s="45"/>
      <c r="F94" s="45"/>
      <c r="G94" s="45"/>
    </row>
    <row r="95" spans="1:7" x14ac:dyDescent="0.2">
      <c r="A95" s="45"/>
      <c r="B95" s="45"/>
      <c r="C95" s="45"/>
      <c r="D95" s="45"/>
      <c r="E95" s="45"/>
      <c r="F95" s="45"/>
      <c r="G95" s="45"/>
    </row>
    <row r="96" spans="1:7" x14ac:dyDescent="0.2">
      <c r="A96" s="45"/>
      <c r="B96" s="45"/>
      <c r="C96" s="45"/>
      <c r="D96" s="45"/>
      <c r="E96" s="45"/>
      <c r="F96" s="45"/>
      <c r="G96" s="45"/>
    </row>
    <row r="97" spans="1:7" x14ac:dyDescent="0.2">
      <c r="A97" s="45"/>
      <c r="B97" s="45"/>
      <c r="C97" s="45"/>
      <c r="D97" s="45"/>
      <c r="E97" s="45"/>
      <c r="F97" s="45"/>
      <c r="G97" s="45"/>
    </row>
    <row r="98" spans="1:7" x14ac:dyDescent="0.2">
      <c r="A98" s="45"/>
      <c r="B98" s="45"/>
      <c r="C98" s="45"/>
      <c r="D98" s="45"/>
      <c r="E98" s="45"/>
      <c r="F98" s="45"/>
      <c r="G98" s="45"/>
    </row>
    <row r="99" spans="1:7" x14ac:dyDescent="0.2">
      <c r="A99" s="45"/>
      <c r="B99" s="45"/>
      <c r="C99" s="45"/>
      <c r="D99" s="45"/>
      <c r="E99" s="45"/>
      <c r="F99" s="45"/>
      <c r="G99" s="45"/>
    </row>
    <row r="100" spans="1:7" x14ac:dyDescent="0.2">
      <c r="A100" s="45"/>
      <c r="B100" s="45"/>
      <c r="C100" s="45"/>
      <c r="D100" s="45"/>
      <c r="E100" s="45"/>
      <c r="F100" s="45"/>
      <c r="G100" s="45"/>
    </row>
    <row r="101" spans="1:7" x14ac:dyDescent="0.2">
      <c r="A101" s="45"/>
      <c r="B101" s="45"/>
      <c r="C101" s="45"/>
      <c r="D101" s="45"/>
      <c r="E101" s="45"/>
      <c r="F101" s="45"/>
      <c r="G101" s="45"/>
    </row>
    <row r="102" spans="1:7" x14ac:dyDescent="0.2">
      <c r="A102" s="45"/>
      <c r="B102" s="45"/>
      <c r="C102" s="45"/>
      <c r="D102" s="45"/>
      <c r="E102" s="45"/>
      <c r="F102" s="45"/>
      <c r="G102" s="45"/>
    </row>
    <row r="103" spans="1:7" x14ac:dyDescent="0.2">
      <c r="A103" s="45"/>
      <c r="B103" s="45"/>
      <c r="C103" s="45"/>
      <c r="D103" s="45"/>
      <c r="E103" s="45"/>
      <c r="F103" s="45"/>
      <c r="G103" s="45"/>
    </row>
    <row r="104" spans="1:7" x14ac:dyDescent="0.2">
      <c r="A104" s="45"/>
      <c r="B104" s="45"/>
      <c r="C104" s="45"/>
      <c r="D104" s="45"/>
      <c r="E104" s="45"/>
      <c r="F104" s="45"/>
      <c r="G104" s="45"/>
    </row>
    <row r="105" spans="1:7" x14ac:dyDescent="0.2">
      <c r="A105" s="45"/>
      <c r="B105" s="45"/>
      <c r="C105" s="45"/>
      <c r="D105" s="45"/>
      <c r="E105" s="45"/>
      <c r="F105" s="45"/>
      <c r="G105" s="45"/>
    </row>
    <row r="106" spans="1:7" x14ac:dyDescent="0.2">
      <c r="A106" s="45"/>
      <c r="B106" s="45"/>
      <c r="C106" s="45"/>
      <c r="D106" s="45"/>
      <c r="E106" s="45"/>
      <c r="F106" s="45"/>
      <c r="G106" s="45"/>
    </row>
    <row r="107" spans="1:7" x14ac:dyDescent="0.2">
      <c r="A107" s="45"/>
      <c r="B107" s="45"/>
      <c r="C107" s="45"/>
      <c r="D107" s="45"/>
      <c r="E107" s="45"/>
      <c r="F107" s="45"/>
      <c r="G107" s="45"/>
    </row>
    <row r="108" spans="1:7" x14ac:dyDescent="0.2">
      <c r="A108" s="45"/>
      <c r="B108" s="45"/>
      <c r="C108" s="45"/>
      <c r="D108" s="45"/>
      <c r="E108" s="45"/>
      <c r="F108" s="45"/>
      <c r="G108" s="45"/>
    </row>
    <row r="109" spans="1:7" x14ac:dyDescent="0.2">
      <c r="A109" s="45"/>
      <c r="B109" s="45"/>
      <c r="C109" s="45"/>
      <c r="D109" s="45"/>
      <c r="E109" s="45"/>
      <c r="F109" s="45"/>
      <c r="G109" s="45"/>
    </row>
    <row r="110" spans="1:7" x14ac:dyDescent="0.2">
      <c r="A110" s="45"/>
      <c r="B110" s="45"/>
      <c r="C110" s="45"/>
      <c r="D110" s="45"/>
      <c r="E110" s="45"/>
      <c r="F110" s="45"/>
      <c r="G110" s="45"/>
    </row>
    <row r="111" spans="1:7" x14ac:dyDescent="0.2">
      <c r="A111" s="45"/>
      <c r="B111" s="45"/>
      <c r="C111" s="45"/>
      <c r="D111" s="45"/>
      <c r="E111" s="45"/>
      <c r="F111" s="45"/>
      <c r="G111" s="45"/>
    </row>
    <row r="112" spans="1:7" x14ac:dyDescent="0.2">
      <c r="A112" s="45"/>
      <c r="B112" s="45"/>
      <c r="C112" s="45"/>
      <c r="D112" s="45"/>
      <c r="E112" s="45"/>
      <c r="F112" s="45"/>
      <c r="G112" s="45"/>
    </row>
    <row r="113" spans="1:7" x14ac:dyDescent="0.2">
      <c r="A113" s="45"/>
      <c r="B113" s="45"/>
      <c r="C113" s="45"/>
      <c r="D113" s="45"/>
      <c r="E113" s="45"/>
      <c r="F113" s="45"/>
      <c r="G113" s="45"/>
    </row>
    <row r="114" spans="1:7" x14ac:dyDescent="0.2">
      <c r="A114" s="45"/>
      <c r="B114" s="45"/>
      <c r="C114" s="45"/>
      <c r="D114" s="45"/>
      <c r="E114" s="45"/>
      <c r="F114" s="45"/>
      <c r="G114" s="45"/>
    </row>
    <row r="115" spans="1:7" x14ac:dyDescent="0.2">
      <c r="A115" s="45"/>
      <c r="B115" s="45"/>
      <c r="C115" s="45"/>
      <c r="D115" s="45"/>
      <c r="E115" s="45"/>
      <c r="F115" s="45"/>
      <c r="G115" s="45"/>
    </row>
    <row r="116" spans="1:7" x14ac:dyDescent="0.2">
      <c r="A116" s="45"/>
      <c r="B116" s="45"/>
      <c r="C116" s="45"/>
      <c r="D116" s="45"/>
      <c r="E116" s="45"/>
      <c r="F116" s="45"/>
      <c r="G116" s="45"/>
    </row>
    <row r="117" spans="1:7" x14ac:dyDescent="0.2">
      <c r="A117" s="45"/>
      <c r="B117" s="45"/>
      <c r="C117" s="45"/>
      <c r="D117" s="45"/>
      <c r="E117" s="45"/>
      <c r="F117" s="45"/>
      <c r="G117" s="45"/>
    </row>
    <row r="118" spans="1:7" x14ac:dyDescent="0.2">
      <c r="A118" s="45"/>
      <c r="B118" s="45"/>
      <c r="C118" s="45"/>
      <c r="D118" s="45"/>
      <c r="E118" s="45"/>
      <c r="F118" s="45"/>
      <c r="G118" s="45"/>
    </row>
    <row r="119" spans="1:7" x14ac:dyDescent="0.2">
      <c r="A119" s="45"/>
      <c r="B119" s="45"/>
      <c r="C119" s="45"/>
      <c r="D119" s="45"/>
      <c r="E119" s="45"/>
      <c r="F119" s="45"/>
      <c r="G119" s="45"/>
    </row>
    <row r="120" spans="1:7" x14ac:dyDescent="0.2">
      <c r="A120" s="45"/>
      <c r="B120" s="45"/>
      <c r="C120" s="45"/>
      <c r="D120" s="45"/>
      <c r="E120" s="45"/>
      <c r="F120" s="45"/>
      <c r="G120" s="45"/>
    </row>
    <row r="121" spans="1:7" x14ac:dyDescent="0.2">
      <c r="A121" s="45"/>
      <c r="B121" s="45"/>
      <c r="C121" s="45"/>
      <c r="D121" s="45"/>
      <c r="E121" s="45"/>
      <c r="F121" s="45"/>
      <c r="G121" s="45"/>
    </row>
    <row r="122" spans="1:7" x14ac:dyDescent="0.2">
      <c r="A122" s="45"/>
      <c r="B122" s="45"/>
      <c r="C122" s="45"/>
      <c r="D122" s="45"/>
      <c r="E122" s="45"/>
      <c r="F122" s="45"/>
      <c r="G122" s="45"/>
    </row>
    <row r="123" spans="1:7" x14ac:dyDescent="0.2">
      <c r="A123" s="45"/>
      <c r="B123" s="45"/>
      <c r="C123" s="45"/>
      <c r="D123" s="45"/>
      <c r="E123" s="45"/>
      <c r="F123" s="45"/>
      <c r="G123" s="45"/>
    </row>
    <row r="124" spans="1:7" x14ac:dyDescent="0.2">
      <c r="A124" s="45"/>
      <c r="B124" s="45"/>
      <c r="C124" s="45"/>
      <c r="D124" s="45"/>
      <c r="E124" s="45"/>
      <c r="F124" s="45"/>
      <c r="G124" s="45"/>
    </row>
    <row r="125" spans="1:7" x14ac:dyDescent="0.2">
      <c r="A125" s="45"/>
      <c r="B125" s="45"/>
      <c r="C125" s="45"/>
      <c r="D125" s="45"/>
      <c r="E125" s="45"/>
      <c r="F125" s="45"/>
      <c r="G125" s="45"/>
    </row>
    <row r="126" spans="1:7" x14ac:dyDescent="0.2">
      <c r="A126" s="45"/>
      <c r="B126" s="45"/>
      <c r="C126" s="45"/>
      <c r="D126" s="45"/>
      <c r="E126" s="45"/>
      <c r="F126" s="45"/>
      <c r="G126" s="45"/>
    </row>
    <row r="127" spans="1:7" x14ac:dyDescent="0.2">
      <c r="A127" s="45"/>
      <c r="B127" s="45"/>
      <c r="C127" s="45"/>
      <c r="D127" s="45"/>
      <c r="E127" s="45"/>
      <c r="F127" s="45"/>
      <c r="G127" s="45"/>
    </row>
    <row r="128" spans="1:7" x14ac:dyDescent="0.2">
      <c r="A128" s="45"/>
      <c r="B128" s="45"/>
      <c r="C128" s="45"/>
      <c r="D128" s="45"/>
      <c r="E128" s="45"/>
      <c r="F128" s="45"/>
      <c r="G128" s="45"/>
    </row>
    <row r="129" spans="1:7" x14ac:dyDescent="0.2">
      <c r="A129" s="45"/>
      <c r="B129" s="45"/>
      <c r="C129" s="45"/>
      <c r="D129" s="45"/>
      <c r="E129" s="45"/>
      <c r="F129" s="45"/>
      <c r="G129" s="45"/>
    </row>
    <row r="130" spans="1:7" x14ac:dyDescent="0.2">
      <c r="A130" s="45"/>
      <c r="B130" s="45"/>
      <c r="C130" s="45"/>
      <c r="D130" s="45"/>
      <c r="E130" s="45"/>
      <c r="F130" s="45"/>
      <c r="G130" s="45"/>
    </row>
    <row r="131" spans="1:7" x14ac:dyDescent="0.2">
      <c r="A131" s="45"/>
      <c r="B131" s="45"/>
      <c r="C131" s="45"/>
      <c r="D131" s="45"/>
      <c r="E131" s="45"/>
      <c r="F131" s="45"/>
      <c r="G131" s="45"/>
    </row>
    <row r="132" spans="1:7" x14ac:dyDescent="0.2">
      <c r="A132" s="45"/>
      <c r="B132" s="45"/>
      <c r="C132" s="45"/>
      <c r="D132" s="45"/>
      <c r="E132" s="45"/>
      <c r="F132" s="45"/>
      <c r="G132" s="45"/>
    </row>
  </sheetData>
  <sheetProtection sort="0" autoFilter="0"/>
  <sortState ref="A8:C19">
    <sortCondition ref="A8:A19"/>
  </sortState>
  <mergeCells count="1">
    <mergeCell ref="E7:F7"/>
  </mergeCells>
  <hyperlinks>
    <hyperlink ref="E7:F7" location="Sommaire!B1" display="REVENIR AU SOMMAIRE"/>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132"/>
  <sheetViews>
    <sheetView showGridLines="0" workbookViewId="0">
      <selection activeCell="C8" sqref="C8"/>
    </sheetView>
  </sheetViews>
  <sheetFormatPr baseColWidth="10" defaultColWidth="10.85546875" defaultRowHeight="15" x14ac:dyDescent="0.25"/>
  <cols>
    <col min="1" max="1" width="37.28515625" style="7" customWidth="1"/>
    <col min="2" max="2" width="19" style="7" customWidth="1"/>
    <col min="3" max="3" width="18" style="7" customWidth="1"/>
    <col min="4" max="4" width="17.28515625" style="7" customWidth="1"/>
    <col min="5" max="5" width="12.7109375" style="7" customWidth="1"/>
    <col min="6" max="7" width="16.7109375" style="7" bestFit="1" customWidth="1"/>
    <col min="8" max="16384" width="10.85546875" style="7"/>
  </cols>
  <sheetData>
    <row r="1" spans="1:8" ht="18" x14ac:dyDescent="0.25">
      <c r="A1" s="99" t="str">
        <f>"LE MARCHÉ DE L’EMPLOI CADRE EN " &amp;anneen1&amp; " ET SES ÉVOLUTIONS PAR RÉGION"</f>
        <v>LE MARCHÉ DE L’EMPLOI CADRE EN 2016 ET SES ÉVOLUTIONS PAR RÉGION</v>
      </c>
      <c r="B1" s="140"/>
      <c r="C1" s="140"/>
      <c r="D1" s="140"/>
      <c r="E1" s="140"/>
      <c r="F1" s="140"/>
      <c r="G1" s="141"/>
    </row>
    <row r="2" spans="1:8" x14ac:dyDescent="0.25">
      <c r="A2" s="100" t="s">
        <v>52</v>
      </c>
      <c r="B2" s="141"/>
      <c r="C2" s="141"/>
      <c r="D2" s="141"/>
      <c r="E2" s="141"/>
      <c r="F2" s="141"/>
      <c r="G2" s="141"/>
    </row>
    <row r="3" spans="1:8" x14ac:dyDescent="0.25">
      <c r="A3" s="142"/>
      <c r="B3" s="141"/>
      <c r="C3" s="141"/>
      <c r="D3" s="141"/>
      <c r="E3" s="141"/>
      <c r="F3" s="141"/>
      <c r="G3" s="141"/>
    </row>
    <row r="4" spans="1:8" x14ac:dyDescent="0.25">
      <c r="A4" s="142"/>
      <c r="B4" s="141"/>
      <c r="C4" s="141"/>
      <c r="D4" s="141"/>
      <c r="E4" s="141"/>
      <c r="F4" s="141"/>
      <c r="G4" s="141"/>
    </row>
    <row r="5" spans="1:8" x14ac:dyDescent="0.25">
      <c r="A5" s="143" t="s">
        <v>31</v>
      </c>
      <c r="B5" s="141"/>
      <c r="C5" s="141"/>
      <c r="D5" s="141"/>
      <c r="E5" s="141"/>
      <c r="F5" s="141"/>
      <c r="G5" s="141"/>
    </row>
    <row r="6" spans="1:8" ht="15.75" thickBot="1" x14ac:dyDescent="0.3">
      <c r="A6" s="141"/>
      <c r="B6" s="141"/>
      <c r="C6" s="141"/>
      <c r="D6" s="141"/>
      <c r="E6" s="141"/>
      <c r="F6" s="141"/>
      <c r="G6" s="141"/>
    </row>
    <row r="7" spans="1:8" ht="39" thickBot="1" x14ac:dyDescent="0.3">
      <c r="A7" s="345" t="s">
        <v>57</v>
      </c>
      <c r="B7" s="144" t="str">
        <f>"Taux de mobilité " &amp;anneen</f>
        <v>Taux de mobilité 2015</v>
      </c>
      <c r="C7" s="78" t="str">
        <f>"Taux de mobilité " &amp;anneen1</f>
        <v>Taux de mobilité 2016</v>
      </c>
      <c r="D7" s="145" t="s">
        <v>26</v>
      </c>
      <c r="E7" s="141"/>
      <c r="F7" s="550" t="s">
        <v>35</v>
      </c>
      <c r="G7" s="551"/>
    </row>
    <row r="8" spans="1:8" x14ac:dyDescent="0.25">
      <c r="A8" s="381" t="s">
        <v>148</v>
      </c>
      <c r="B8" s="146">
        <f>ROUND(('volume par niveau exp'!G8+'volume par niveau exp'!F8+'volume par niveau exp'!E8+'volume par niveau exp'!D8+'volume par niveau exp'!C8)/('Tab47'!B8-'Tab33 à 36'!B71),3)</f>
        <v>4.3999999999999997E-2</v>
      </c>
      <c r="C8" s="147">
        <f>ROUND(('volume par niveau exp'!C29+'volume par niveau exp'!D29+'volume par niveau exp'!E29+'volume par niveau exp'!F29+'volume par niveau exp'!G29)/('Tab47'!C8-'Tab33 à 36'!C71),3)</f>
        <v>5.0999999999999997E-2</v>
      </c>
      <c r="D8" s="312">
        <f t="shared" ref="D8:D19" si="0">IF(ROUND((C8-B8)*100=0,3),"=",ROUND((C8-B8)*100,3))</f>
        <v>0.7</v>
      </c>
      <c r="E8" s="309"/>
      <c r="F8" s="148"/>
      <c r="G8" s="148"/>
      <c r="H8" s="16"/>
    </row>
    <row r="9" spans="1:8" x14ac:dyDescent="0.25">
      <c r="A9" s="71" t="s">
        <v>149</v>
      </c>
      <c r="B9" s="146">
        <f>ROUND(('volume par niveau exp'!G9+'volume par niveau exp'!F9+'volume par niveau exp'!E9+'volume par niveau exp'!D9+'volume par niveau exp'!C9)/('Tab47'!B9-'Tab33 à 36'!B72),3)</f>
        <v>3.7999999999999999E-2</v>
      </c>
      <c r="C9" s="147">
        <f>ROUND(('volume par niveau exp'!C30+'volume par niveau exp'!D30+'volume par niveau exp'!E30+'volume par niveau exp'!F30+'volume par niveau exp'!G30)/('Tab47'!C9-'Tab33 à 36'!C72),3)</f>
        <v>3.4000000000000002E-2</v>
      </c>
      <c r="D9" s="312">
        <f t="shared" si="0"/>
        <v>-0.4</v>
      </c>
      <c r="E9" s="309"/>
      <c r="F9" s="148"/>
      <c r="G9" s="148"/>
      <c r="H9" s="16"/>
    </row>
    <row r="10" spans="1:8" x14ac:dyDescent="0.25">
      <c r="A10" s="71" t="s">
        <v>150</v>
      </c>
      <c r="B10" s="146">
        <f>ROUND(('volume par niveau exp'!G10+'volume par niveau exp'!F10+'volume par niveau exp'!E10+'volume par niveau exp'!D10+'volume par niveau exp'!C10)/('Tab47'!B10-'Tab33 à 36'!B73),3)</f>
        <v>4.2999999999999997E-2</v>
      </c>
      <c r="C10" s="147">
        <f>ROUND(('volume par niveau exp'!C31+'volume par niveau exp'!D31+'volume par niveau exp'!E31+'volume par niveau exp'!F31+'volume par niveau exp'!G31)/('Tab47'!C10-'Tab33 à 36'!C73),3)</f>
        <v>4.5999999999999999E-2</v>
      </c>
      <c r="D10" s="312">
        <f t="shared" si="0"/>
        <v>0.3</v>
      </c>
      <c r="E10" s="309"/>
      <c r="F10" s="148"/>
      <c r="G10" s="148"/>
      <c r="H10" s="16"/>
    </row>
    <row r="11" spans="1:8" x14ac:dyDescent="0.25">
      <c r="A11" s="71" t="s">
        <v>151</v>
      </c>
      <c r="B11" s="146">
        <f>ROUND(('volume par niveau exp'!G11+'volume par niveau exp'!F11+'volume par niveau exp'!E11+'volume par niveau exp'!D11+'volume par niveau exp'!C11)/('Tab47'!B11-'Tab33 à 36'!B74),3)</f>
        <v>3.7999999999999999E-2</v>
      </c>
      <c r="C11" s="147">
        <f>ROUND(('volume par niveau exp'!C32+'volume par niveau exp'!D32+'volume par niveau exp'!E32+'volume par niveau exp'!F32+'volume par niveau exp'!G32)/('Tab47'!C11-'Tab33 à 36'!C74),3)</f>
        <v>3.5000000000000003E-2</v>
      </c>
      <c r="D11" s="312">
        <f t="shared" si="0"/>
        <v>-0.3</v>
      </c>
      <c r="E11" s="309"/>
      <c r="F11" s="148"/>
      <c r="G11" s="148"/>
      <c r="H11" s="16"/>
    </row>
    <row r="12" spans="1:8" x14ac:dyDescent="0.25">
      <c r="A12" s="68" t="s">
        <v>276</v>
      </c>
      <c r="B12" s="146">
        <f>ROUND(('volume par niveau exp'!G12+'volume par niveau exp'!F12+'volume par niveau exp'!E12+'volume par niveau exp'!D12+'volume par niveau exp'!C12)/('Tab47'!B12-'Tab33 à 36'!B75),3)</f>
        <v>0.03</v>
      </c>
      <c r="C12" s="147">
        <f>ROUND(('volume par niveau exp'!C33+'volume par niveau exp'!D33+'volume par niveau exp'!E33+'volume par niveau exp'!F33+'volume par niveau exp'!G33)/('Tab47'!C12-'Tab33 à 36'!C75),3)</f>
        <v>3.2000000000000001E-2</v>
      </c>
      <c r="D12" s="312">
        <f t="shared" si="0"/>
        <v>0.2</v>
      </c>
      <c r="E12" s="309"/>
      <c r="F12" s="148"/>
      <c r="G12" s="148"/>
      <c r="H12" s="16"/>
    </row>
    <row r="13" spans="1:8" x14ac:dyDescent="0.25">
      <c r="A13" s="71" t="s">
        <v>277</v>
      </c>
      <c r="B13" s="146">
        <f>ROUND(('volume par niveau exp'!G13+'volume par niveau exp'!F13+'volume par niveau exp'!E13+'volume par niveau exp'!D13+'volume par niveau exp'!C13)/('Tab47'!B13-'Tab33 à 36'!B76),3)</f>
        <v>5.1999999999999998E-2</v>
      </c>
      <c r="C13" s="147">
        <f>ROUND(('volume par niveau exp'!C34+'volume par niveau exp'!D34+'volume par niveau exp'!E34+'volume par niveau exp'!F34+'volume par niveau exp'!G34)/('Tab47'!C13-'Tab33 à 36'!C76),3)</f>
        <v>4.8000000000000001E-2</v>
      </c>
      <c r="D13" s="312">
        <f t="shared" si="0"/>
        <v>-0.4</v>
      </c>
      <c r="E13" s="309"/>
      <c r="F13" s="148"/>
      <c r="G13" s="148"/>
      <c r="H13" s="16"/>
    </row>
    <row r="14" spans="1:8" x14ac:dyDescent="0.25">
      <c r="A14" s="71" t="s">
        <v>23</v>
      </c>
      <c r="B14" s="146">
        <f>ROUND(('volume par niveau exp'!G14+'volume par niveau exp'!F14+'volume par niveau exp'!E14+'volume par niveau exp'!D14+'volume par niveau exp'!C14)/('Tab47'!B14-'Tab33 à 36'!B77),3)</f>
        <v>6.6000000000000003E-2</v>
      </c>
      <c r="C14" s="147">
        <f>ROUND(('volume par niveau exp'!C35+'volume par niveau exp'!D35+'volume par niveau exp'!E35+'volume par niveau exp'!F35+'volume par niveau exp'!G35)/('Tab47'!C14-'Tab33 à 36'!C77),3)</f>
        <v>7.3999999999999996E-2</v>
      </c>
      <c r="D14" s="312">
        <f t="shared" si="0"/>
        <v>0.8</v>
      </c>
      <c r="E14" s="309"/>
      <c r="F14" s="148"/>
      <c r="G14" s="148"/>
      <c r="H14" s="16"/>
    </row>
    <row r="15" spans="1:8" x14ac:dyDescent="0.25">
      <c r="A15" s="71" t="s">
        <v>152</v>
      </c>
      <c r="B15" s="146">
        <f>ROUND(('volume par niveau exp'!G15+'volume par niveau exp'!F15+'volume par niveau exp'!E15+'volume par niveau exp'!D15+'volume par niveau exp'!C15)/('Tab47'!B15-'Tab33 à 36'!B78),3)</f>
        <v>3.2000000000000001E-2</v>
      </c>
      <c r="C15" s="147">
        <f>ROUND(('volume par niveau exp'!C36+'volume par niveau exp'!D36+'volume par niveau exp'!E36+'volume par niveau exp'!F36+'volume par niveau exp'!G36)/('Tab47'!C15-'Tab33 à 36'!C78),3)</f>
        <v>4.2999999999999997E-2</v>
      </c>
      <c r="D15" s="312">
        <f t="shared" si="0"/>
        <v>1.1000000000000001</v>
      </c>
      <c r="E15" s="309"/>
      <c r="F15" s="148"/>
      <c r="G15" s="148"/>
      <c r="H15" s="16"/>
    </row>
    <row r="16" spans="1:8" x14ac:dyDescent="0.25">
      <c r="A16" s="71" t="s">
        <v>278</v>
      </c>
      <c r="B16" s="146">
        <f>ROUND(('volume par niveau exp'!G16+'volume par niveau exp'!F16+'volume par niveau exp'!E16+'volume par niveau exp'!D16+'volume par niveau exp'!C16)/('Tab47'!B16-'Tab33 à 36'!B79),3)</f>
        <v>3.5000000000000003E-2</v>
      </c>
      <c r="C16" s="147">
        <f>ROUND(('volume par niveau exp'!C37+'volume par niveau exp'!D37+'volume par niveau exp'!E37+'volume par niveau exp'!F37+'volume par niveau exp'!G37)/('Tab47'!C16-'Tab33 à 36'!C79),3)</f>
        <v>3.9E-2</v>
      </c>
      <c r="D16" s="312">
        <f t="shared" si="0"/>
        <v>0.4</v>
      </c>
      <c r="E16" s="309"/>
      <c r="F16" s="148"/>
      <c r="G16" s="148"/>
      <c r="H16" s="16"/>
    </row>
    <row r="17" spans="1:8" x14ac:dyDescent="0.25">
      <c r="A17" s="71" t="s">
        <v>279</v>
      </c>
      <c r="B17" s="146">
        <f>ROUND(('volume par niveau exp'!G17+'volume par niveau exp'!F17+'volume par niveau exp'!E17+'volume par niveau exp'!D17+'volume par niveau exp'!C17)/('Tab47'!B17-'Tab33 à 36'!B80),3)</f>
        <v>3.5999999999999997E-2</v>
      </c>
      <c r="C17" s="147">
        <f>ROUND(('volume par niveau exp'!C38+'volume par niveau exp'!D38+'volume par niveau exp'!E38+'volume par niveau exp'!F38+'volume par niveau exp'!G38)/('Tab47'!C17-'Tab33 à 36'!C80),3)</f>
        <v>4.4999999999999998E-2</v>
      </c>
      <c r="D17" s="312">
        <f t="shared" si="0"/>
        <v>0.9</v>
      </c>
      <c r="E17" s="309"/>
      <c r="F17" s="148"/>
      <c r="G17" s="148"/>
      <c r="H17" s="16"/>
    </row>
    <row r="18" spans="1:8" x14ac:dyDescent="0.25">
      <c r="A18" s="71" t="s">
        <v>153</v>
      </c>
      <c r="B18" s="146">
        <f>ROUND(('volume par niveau exp'!G18+'volume par niveau exp'!F18+'volume par niveau exp'!E18+'volume par niveau exp'!D18+'volume par niveau exp'!C18)/('Tab47'!B18-'Tab33 à 36'!B81),3)</f>
        <v>4.7E-2</v>
      </c>
      <c r="C18" s="147">
        <f>ROUND(('volume par niveau exp'!C39+'volume par niveau exp'!D39+'volume par niveau exp'!E39+'volume par niveau exp'!F39+'volume par niveau exp'!G39)/('Tab47'!C18-'Tab33 à 36'!C81),3)</f>
        <v>5.8999999999999997E-2</v>
      </c>
      <c r="D18" s="312">
        <f t="shared" si="0"/>
        <v>1.2</v>
      </c>
      <c r="E18" s="309"/>
      <c r="F18" s="148"/>
      <c r="G18" s="148"/>
      <c r="H18" s="16"/>
    </row>
    <row r="19" spans="1:8" ht="15.75" thickBot="1" x14ac:dyDescent="0.3">
      <c r="A19" s="399" t="s">
        <v>154</v>
      </c>
      <c r="B19" s="150">
        <f>ROUND(('volume par niveau exp'!G19+'volume par niveau exp'!F19+'volume par niveau exp'!E19+'volume par niveau exp'!D19+'volume par niveau exp'!C19)/('Tab47'!B19-'Tab33 à 36'!B82),3)</f>
        <v>3.3000000000000002E-2</v>
      </c>
      <c r="C19" s="308">
        <f>ROUND(('volume par niveau exp'!C40+'volume par niveau exp'!D40+'volume par niveau exp'!E40+'volume par niveau exp'!F40+'volume par niveau exp'!G40)/('Tab47'!C19-'Tab33 à 36'!C82),3)</f>
        <v>4.2999999999999997E-2</v>
      </c>
      <c r="D19" s="313">
        <f t="shared" si="0"/>
        <v>1</v>
      </c>
      <c r="E19" s="309"/>
      <c r="F19" s="148"/>
      <c r="G19" s="148"/>
      <c r="H19" s="16"/>
    </row>
    <row r="20" spans="1:8" ht="15.75" thickBot="1" x14ac:dyDescent="0.3">
      <c r="A20" s="406" t="s">
        <v>10</v>
      </c>
      <c r="B20" s="414">
        <f>ROUND(('volume par niveau exp'!G20+'volume par niveau exp'!F20+'volume par niveau exp'!E20+'volume par niveau exp'!D20+'volume par niveau exp'!C20)/('Tab47'!B20-'Tab33 à 36'!B83),3)</f>
        <v>4.9000000000000002E-2</v>
      </c>
      <c r="C20" s="415">
        <f>ROUND(('volume par niveau exp'!C41+'volume par niveau exp'!D41+'volume par niveau exp'!E41+'volume par niveau exp'!F41+'volume par niveau exp'!G41)/('Tab47'!C20-'Tab33 à 36'!C83),3)</f>
        <v>5.5E-2</v>
      </c>
      <c r="D20" s="413">
        <f>IF(ROUND((C20-B20)*100=0,3),"=",ROUND((C20-B20)*100,3))</f>
        <v>0.6</v>
      </c>
      <c r="E20" s="309"/>
      <c r="F20" s="148"/>
      <c r="G20" s="148"/>
      <c r="H20" s="16"/>
    </row>
    <row r="21" spans="1:8" x14ac:dyDescent="0.25">
      <c r="A21" s="95"/>
      <c r="B21" s="151"/>
      <c r="C21" s="152"/>
      <c r="D21" s="153"/>
      <c r="E21" s="141"/>
      <c r="F21" s="148"/>
      <c r="G21" s="148"/>
      <c r="H21" s="16"/>
    </row>
    <row r="22" spans="1:8" x14ac:dyDescent="0.25">
      <c r="A22" s="81" t="str">
        <f>"Source : Apec," &amp;anneen2</f>
        <v>Source : Apec,2017</v>
      </c>
      <c r="B22" s="148"/>
      <c r="C22" s="152"/>
      <c r="D22" s="141"/>
      <c r="E22" s="141"/>
      <c r="F22" s="141"/>
      <c r="G22" s="141"/>
    </row>
    <row r="23" spans="1:8" x14ac:dyDescent="0.25">
      <c r="A23" s="81" t="str">
        <f>"Plus de " &amp;ROUND(C14*100,0)&amp;" % des cadres en région Ile-de-France ont changé d'entreprise ou d'établissement en "&amp;anneen1&amp;" ."</f>
        <v>Plus de 7 % des cadres en région Ile-de-France ont changé d'entreprise ou d'établissement en 2016 .</v>
      </c>
      <c r="B23" s="141"/>
      <c r="C23" s="154"/>
      <c r="D23" s="141"/>
      <c r="E23" s="141"/>
      <c r="F23" s="141"/>
      <c r="G23" s="141"/>
    </row>
    <row r="24" spans="1:8" x14ac:dyDescent="0.25">
      <c r="A24" s="81"/>
      <c r="B24" s="141"/>
      <c r="C24" s="155"/>
      <c r="D24" s="141"/>
      <c r="E24" s="141"/>
      <c r="F24" s="141"/>
      <c r="G24" s="141"/>
    </row>
    <row r="25" spans="1:8" x14ac:dyDescent="0.25">
      <c r="A25" s="52"/>
      <c r="B25" s="52"/>
      <c r="C25" s="52"/>
      <c r="D25" s="52"/>
      <c r="E25" s="52"/>
      <c r="F25" s="52"/>
      <c r="G25" s="52"/>
    </row>
    <row r="26" spans="1:8" x14ac:dyDescent="0.25">
      <c r="A26" s="52"/>
      <c r="B26" s="52"/>
      <c r="C26" s="52"/>
      <c r="D26" s="52"/>
      <c r="E26" s="52"/>
      <c r="F26" s="52"/>
      <c r="G26" s="52"/>
    </row>
    <row r="27" spans="1:8" x14ac:dyDescent="0.25">
      <c r="A27" s="52"/>
      <c r="B27" s="52"/>
      <c r="C27" s="52"/>
      <c r="D27" s="52"/>
      <c r="E27" s="52"/>
      <c r="F27" s="52"/>
      <c r="G27" s="52"/>
    </row>
    <row r="28" spans="1:8" x14ac:dyDescent="0.25">
      <c r="A28" s="52"/>
      <c r="B28" s="52"/>
      <c r="C28" s="52"/>
      <c r="D28" s="52"/>
      <c r="E28" s="52"/>
      <c r="F28" s="52"/>
      <c r="G28" s="52"/>
    </row>
    <row r="29" spans="1:8" x14ac:dyDescent="0.25">
      <c r="A29" s="52"/>
      <c r="B29" s="52"/>
      <c r="C29" s="52"/>
      <c r="D29" s="52"/>
      <c r="E29" s="52"/>
      <c r="F29" s="52"/>
      <c r="G29" s="52"/>
    </row>
    <row r="30" spans="1:8" x14ac:dyDescent="0.25">
      <c r="A30" s="52"/>
      <c r="B30" s="52"/>
      <c r="C30" s="52"/>
      <c r="D30" s="52"/>
      <c r="E30" s="52"/>
      <c r="F30" s="52"/>
      <c r="G30" s="52"/>
    </row>
    <row r="31" spans="1:8" x14ac:dyDescent="0.25">
      <c r="A31" s="52"/>
      <c r="B31" s="52"/>
      <c r="C31" s="52"/>
      <c r="D31" s="52"/>
      <c r="E31" s="52"/>
      <c r="F31" s="52"/>
      <c r="G31" s="52"/>
    </row>
    <row r="32" spans="1:8" x14ac:dyDescent="0.25">
      <c r="A32" s="52"/>
      <c r="B32" s="52"/>
      <c r="C32" s="52"/>
      <c r="D32" s="52"/>
      <c r="E32" s="52"/>
      <c r="F32" s="52"/>
      <c r="G32" s="52"/>
    </row>
    <row r="33" spans="1:7" x14ac:dyDescent="0.25">
      <c r="A33" s="52"/>
      <c r="B33" s="52"/>
      <c r="C33" s="52"/>
      <c r="D33" s="52"/>
      <c r="E33" s="52"/>
      <c r="F33" s="52"/>
      <c r="G33" s="52"/>
    </row>
    <row r="34" spans="1:7" x14ac:dyDescent="0.25">
      <c r="A34" s="52"/>
      <c r="B34" s="52"/>
      <c r="C34" s="52"/>
      <c r="D34" s="52"/>
      <c r="E34" s="52"/>
      <c r="F34" s="52"/>
      <c r="G34" s="52"/>
    </row>
    <row r="35" spans="1:7" x14ac:dyDescent="0.25">
      <c r="A35" s="52"/>
      <c r="B35" s="52"/>
      <c r="C35" s="52"/>
      <c r="D35" s="52"/>
      <c r="E35" s="52"/>
      <c r="F35" s="52"/>
      <c r="G35" s="52"/>
    </row>
    <row r="36" spans="1:7" x14ac:dyDescent="0.25">
      <c r="A36" s="52"/>
      <c r="B36" s="52"/>
      <c r="C36" s="52"/>
      <c r="D36" s="52"/>
      <c r="E36" s="52"/>
      <c r="F36" s="52"/>
      <c r="G36" s="52"/>
    </row>
    <row r="37" spans="1:7" x14ac:dyDescent="0.25">
      <c r="A37" s="52"/>
      <c r="B37" s="52"/>
      <c r="C37" s="52"/>
      <c r="D37" s="52"/>
      <c r="E37" s="52"/>
      <c r="F37" s="52"/>
      <c r="G37" s="52"/>
    </row>
    <row r="38" spans="1:7" x14ac:dyDescent="0.25">
      <c r="A38" s="52"/>
      <c r="B38" s="52"/>
      <c r="C38" s="52"/>
      <c r="D38" s="52"/>
      <c r="E38" s="52"/>
      <c r="F38" s="52"/>
      <c r="G38" s="52"/>
    </row>
    <row r="39" spans="1:7" x14ac:dyDescent="0.25">
      <c r="A39" s="52"/>
      <c r="B39" s="52"/>
      <c r="C39" s="52"/>
      <c r="D39" s="52"/>
      <c r="E39" s="52"/>
      <c r="F39" s="52"/>
      <c r="G39" s="52"/>
    </row>
    <row r="40" spans="1:7" x14ac:dyDescent="0.25">
      <c r="A40" s="52"/>
      <c r="B40" s="52"/>
      <c r="C40" s="52"/>
      <c r="D40" s="52"/>
      <c r="E40" s="52"/>
      <c r="F40" s="52"/>
      <c r="G40" s="52"/>
    </row>
    <row r="41" spans="1:7" x14ac:dyDescent="0.25">
      <c r="A41" s="52"/>
      <c r="B41" s="52"/>
      <c r="C41" s="52"/>
      <c r="D41" s="52"/>
      <c r="E41" s="52"/>
      <c r="F41" s="52"/>
      <c r="G41" s="52"/>
    </row>
    <row r="42" spans="1:7" x14ac:dyDescent="0.25">
      <c r="A42" s="52"/>
      <c r="B42" s="52"/>
      <c r="C42" s="52"/>
      <c r="D42" s="52"/>
      <c r="E42" s="52"/>
      <c r="F42" s="52"/>
      <c r="G42" s="52"/>
    </row>
    <row r="43" spans="1:7" x14ac:dyDescent="0.25">
      <c r="A43" s="52"/>
      <c r="B43" s="52"/>
      <c r="C43" s="52"/>
      <c r="D43" s="52"/>
      <c r="E43" s="52"/>
      <c r="F43" s="52"/>
      <c r="G43" s="52"/>
    </row>
    <row r="44" spans="1:7" x14ac:dyDescent="0.25">
      <c r="A44" s="52"/>
      <c r="B44" s="52"/>
      <c r="C44" s="52"/>
      <c r="D44" s="52"/>
      <c r="E44" s="52"/>
      <c r="F44" s="52"/>
      <c r="G44" s="52"/>
    </row>
    <row r="45" spans="1:7" x14ac:dyDescent="0.25">
      <c r="A45" s="52"/>
      <c r="B45" s="52"/>
      <c r="C45" s="52"/>
      <c r="D45" s="52"/>
      <c r="E45" s="52"/>
      <c r="F45" s="52"/>
      <c r="G45" s="52"/>
    </row>
    <row r="46" spans="1:7" x14ac:dyDescent="0.25">
      <c r="A46" s="52"/>
      <c r="B46" s="52"/>
      <c r="C46" s="52"/>
      <c r="D46" s="52"/>
      <c r="E46" s="52"/>
      <c r="F46" s="52"/>
      <c r="G46" s="52"/>
    </row>
    <row r="47" spans="1:7" x14ac:dyDescent="0.25">
      <c r="A47" s="52"/>
      <c r="B47" s="52"/>
      <c r="C47" s="52"/>
      <c r="D47" s="52"/>
      <c r="E47" s="52"/>
      <c r="F47" s="52"/>
      <c r="G47" s="52"/>
    </row>
    <row r="48" spans="1:7" x14ac:dyDescent="0.25">
      <c r="A48" s="52"/>
      <c r="B48" s="52"/>
      <c r="C48" s="52"/>
      <c r="D48" s="52"/>
      <c r="E48" s="52"/>
      <c r="F48" s="52"/>
      <c r="G48" s="52"/>
    </row>
    <row r="49" spans="1:7" x14ac:dyDescent="0.25">
      <c r="A49" s="52"/>
      <c r="B49" s="52"/>
      <c r="C49" s="52"/>
      <c r="D49" s="52"/>
      <c r="E49" s="52"/>
      <c r="F49" s="52"/>
      <c r="G49" s="52"/>
    </row>
    <row r="50" spans="1:7" x14ac:dyDescent="0.25">
      <c r="A50" s="52"/>
      <c r="B50" s="52"/>
      <c r="C50" s="52"/>
      <c r="D50" s="52"/>
      <c r="E50" s="52"/>
      <c r="F50" s="52"/>
      <c r="G50" s="52"/>
    </row>
    <row r="51" spans="1:7" x14ac:dyDescent="0.25">
      <c r="A51" s="52"/>
      <c r="B51" s="52"/>
      <c r="C51" s="52"/>
      <c r="D51" s="52"/>
      <c r="E51" s="52"/>
      <c r="F51" s="52"/>
      <c r="G51" s="52"/>
    </row>
    <row r="52" spans="1:7" x14ac:dyDescent="0.25">
      <c r="A52" s="52"/>
      <c r="B52" s="52"/>
      <c r="C52" s="52"/>
      <c r="D52" s="52"/>
      <c r="E52" s="52"/>
      <c r="F52" s="52"/>
      <c r="G52" s="52"/>
    </row>
    <row r="53" spans="1:7" x14ac:dyDescent="0.25">
      <c r="A53" s="52"/>
      <c r="B53" s="52"/>
      <c r="C53" s="52"/>
      <c r="D53" s="52"/>
      <c r="E53" s="52"/>
      <c r="F53" s="52"/>
      <c r="G53" s="52"/>
    </row>
    <row r="54" spans="1:7" x14ac:dyDescent="0.25">
      <c r="A54" s="52"/>
      <c r="B54" s="52"/>
      <c r="C54" s="52"/>
      <c r="D54" s="52"/>
      <c r="E54" s="52"/>
      <c r="F54" s="52"/>
      <c r="G54" s="52"/>
    </row>
    <row r="55" spans="1:7" x14ac:dyDescent="0.25">
      <c r="A55" s="52"/>
      <c r="B55" s="52"/>
      <c r="C55" s="52"/>
      <c r="D55" s="52"/>
      <c r="E55" s="52"/>
      <c r="F55" s="52"/>
      <c r="G55" s="52"/>
    </row>
    <row r="56" spans="1:7" x14ac:dyDescent="0.25">
      <c r="A56" s="52"/>
      <c r="B56" s="52"/>
      <c r="C56" s="52"/>
      <c r="D56" s="52"/>
      <c r="E56" s="52"/>
      <c r="F56" s="52"/>
      <c r="G56" s="52"/>
    </row>
    <row r="57" spans="1:7" x14ac:dyDescent="0.25">
      <c r="A57" s="52"/>
      <c r="B57" s="52"/>
      <c r="C57" s="52"/>
      <c r="D57" s="52"/>
      <c r="E57" s="52"/>
      <c r="F57" s="52"/>
      <c r="G57" s="52"/>
    </row>
    <row r="58" spans="1:7" x14ac:dyDescent="0.25">
      <c r="A58" s="52"/>
      <c r="B58" s="52"/>
      <c r="C58" s="52"/>
      <c r="D58" s="52"/>
      <c r="E58" s="52"/>
      <c r="F58" s="52"/>
      <c r="G58" s="52"/>
    </row>
    <row r="59" spans="1:7" x14ac:dyDescent="0.25">
      <c r="A59" s="52"/>
      <c r="B59" s="52"/>
      <c r="C59" s="52"/>
      <c r="D59" s="52"/>
      <c r="E59" s="52"/>
      <c r="F59" s="52"/>
      <c r="G59" s="52"/>
    </row>
    <row r="60" spans="1:7" x14ac:dyDescent="0.25">
      <c r="A60" s="52"/>
      <c r="B60" s="52"/>
      <c r="C60" s="52"/>
      <c r="D60" s="52"/>
      <c r="E60" s="52"/>
      <c r="F60" s="52"/>
      <c r="G60" s="52"/>
    </row>
    <row r="61" spans="1:7" x14ac:dyDescent="0.25">
      <c r="A61" s="52"/>
      <c r="B61" s="52"/>
      <c r="C61" s="52"/>
      <c r="D61" s="52"/>
      <c r="E61" s="52"/>
      <c r="F61" s="52"/>
      <c r="G61" s="52"/>
    </row>
    <row r="62" spans="1:7" x14ac:dyDescent="0.25">
      <c r="A62" s="52"/>
      <c r="B62" s="52"/>
      <c r="C62" s="52"/>
      <c r="D62" s="52"/>
      <c r="E62" s="52"/>
      <c r="F62" s="52"/>
      <c r="G62" s="52"/>
    </row>
    <row r="63" spans="1:7" x14ac:dyDescent="0.25">
      <c r="A63" s="52"/>
      <c r="B63" s="52"/>
      <c r="C63" s="52"/>
      <c r="D63" s="52"/>
      <c r="E63" s="52"/>
      <c r="F63" s="52"/>
      <c r="G63" s="52"/>
    </row>
    <row r="64" spans="1:7" x14ac:dyDescent="0.25">
      <c r="A64" s="52"/>
      <c r="B64" s="52"/>
      <c r="C64" s="52"/>
      <c r="D64" s="52"/>
      <c r="E64" s="52"/>
      <c r="F64" s="52"/>
      <c r="G64" s="52"/>
    </row>
    <row r="65" spans="1:7" x14ac:dyDescent="0.25">
      <c r="A65" s="52"/>
      <c r="B65" s="52"/>
      <c r="C65" s="52"/>
      <c r="D65" s="52"/>
      <c r="E65" s="52"/>
      <c r="F65" s="52"/>
      <c r="G65" s="52"/>
    </row>
    <row r="66" spans="1:7" x14ac:dyDescent="0.25">
      <c r="A66" s="52"/>
      <c r="B66" s="52"/>
      <c r="C66" s="52"/>
      <c r="D66" s="52"/>
      <c r="E66" s="52"/>
      <c r="F66" s="52"/>
      <c r="G66" s="52"/>
    </row>
    <row r="67" spans="1:7" x14ac:dyDescent="0.25">
      <c r="A67" s="52"/>
      <c r="B67" s="52"/>
      <c r="C67" s="52"/>
      <c r="D67" s="52"/>
      <c r="E67" s="52"/>
      <c r="F67" s="52"/>
      <c r="G67" s="52"/>
    </row>
    <row r="68" spans="1:7" x14ac:dyDescent="0.25">
      <c r="A68" s="52"/>
      <c r="B68" s="52"/>
      <c r="C68" s="52"/>
      <c r="D68" s="52"/>
      <c r="E68" s="52"/>
      <c r="F68" s="52"/>
      <c r="G68" s="52"/>
    </row>
    <row r="69" spans="1:7" x14ac:dyDescent="0.25">
      <c r="A69" s="52"/>
      <c r="B69" s="52"/>
      <c r="C69" s="52"/>
      <c r="D69" s="52"/>
      <c r="E69" s="52"/>
      <c r="F69" s="52"/>
      <c r="G69" s="52"/>
    </row>
    <row r="70" spans="1:7" x14ac:dyDescent="0.25">
      <c r="A70" s="52"/>
      <c r="B70" s="52"/>
      <c r="C70" s="52"/>
      <c r="D70" s="52"/>
      <c r="E70" s="52"/>
      <c r="F70" s="52"/>
      <c r="G70" s="52"/>
    </row>
    <row r="71" spans="1:7" x14ac:dyDescent="0.25">
      <c r="A71" s="52"/>
      <c r="B71" s="52"/>
      <c r="C71" s="52"/>
      <c r="D71" s="52"/>
      <c r="E71" s="52"/>
      <c r="F71" s="52"/>
      <c r="G71" s="52"/>
    </row>
    <row r="72" spans="1:7" x14ac:dyDescent="0.25">
      <c r="A72" s="52"/>
      <c r="B72" s="52"/>
      <c r="C72" s="52"/>
      <c r="D72" s="52"/>
      <c r="E72" s="52"/>
      <c r="F72" s="52"/>
      <c r="G72" s="52"/>
    </row>
    <row r="73" spans="1:7" x14ac:dyDescent="0.25">
      <c r="A73" s="52"/>
      <c r="B73" s="52"/>
      <c r="C73" s="52"/>
      <c r="D73" s="52"/>
      <c r="E73" s="52"/>
      <c r="F73" s="52"/>
      <c r="G73" s="52"/>
    </row>
    <row r="74" spans="1:7" x14ac:dyDescent="0.25">
      <c r="A74" s="52"/>
      <c r="B74" s="52"/>
      <c r="C74" s="52"/>
      <c r="D74" s="52"/>
      <c r="E74" s="52"/>
      <c r="F74" s="52"/>
      <c r="G74" s="52"/>
    </row>
    <row r="75" spans="1:7" x14ac:dyDescent="0.25">
      <c r="A75" s="52"/>
      <c r="B75" s="52"/>
      <c r="C75" s="52"/>
      <c r="D75" s="52"/>
      <c r="E75" s="52"/>
      <c r="F75" s="52"/>
      <c r="G75" s="52"/>
    </row>
    <row r="76" spans="1:7" x14ac:dyDescent="0.25">
      <c r="A76" s="52"/>
      <c r="B76" s="52"/>
      <c r="C76" s="52"/>
      <c r="D76" s="52"/>
      <c r="E76" s="52"/>
      <c r="F76" s="52"/>
      <c r="G76" s="52"/>
    </row>
    <row r="77" spans="1:7" x14ac:dyDescent="0.25">
      <c r="A77" s="52"/>
      <c r="B77" s="52"/>
      <c r="C77" s="52"/>
      <c r="D77" s="52"/>
      <c r="E77" s="52"/>
      <c r="F77" s="52"/>
      <c r="G77" s="52"/>
    </row>
    <row r="78" spans="1:7" x14ac:dyDescent="0.25">
      <c r="A78" s="52"/>
      <c r="B78" s="52"/>
      <c r="C78" s="52"/>
      <c r="D78" s="52"/>
      <c r="E78" s="52"/>
      <c r="F78" s="52"/>
      <c r="G78" s="52"/>
    </row>
    <row r="79" spans="1:7" x14ac:dyDescent="0.25">
      <c r="A79" s="52"/>
      <c r="B79" s="52"/>
      <c r="C79" s="52"/>
      <c r="D79" s="52"/>
      <c r="E79" s="52"/>
      <c r="F79" s="52"/>
      <c r="G79" s="52"/>
    </row>
    <row r="80" spans="1:7" x14ac:dyDescent="0.25">
      <c r="A80" s="52"/>
      <c r="B80" s="52"/>
      <c r="C80" s="52"/>
      <c r="D80" s="52"/>
      <c r="E80" s="52"/>
      <c r="F80" s="52"/>
      <c r="G80" s="52"/>
    </row>
    <row r="81" spans="1:7" x14ac:dyDescent="0.25">
      <c r="A81" s="52"/>
      <c r="B81" s="52"/>
      <c r="C81" s="52"/>
      <c r="D81" s="52"/>
      <c r="E81" s="52"/>
      <c r="F81" s="52"/>
      <c r="G81" s="52"/>
    </row>
    <row r="82" spans="1:7" x14ac:dyDescent="0.25">
      <c r="A82" s="52"/>
      <c r="B82" s="52"/>
      <c r="C82" s="52"/>
      <c r="D82" s="52"/>
      <c r="E82" s="52"/>
      <c r="F82" s="52"/>
      <c r="G82" s="52"/>
    </row>
    <row r="83" spans="1:7" x14ac:dyDescent="0.25">
      <c r="A83" s="52"/>
      <c r="B83" s="52"/>
      <c r="C83" s="52"/>
      <c r="D83" s="52"/>
      <c r="E83" s="52"/>
      <c r="F83" s="52"/>
      <c r="G83" s="52"/>
    </row>
    <row r="84" spans="1:7" x14ac:dyDescent="0.25">
      <c r="A84" s="52"/>
      <c r="B84" s="52"/>
      <c r="C84" s="52"/>
      <c r="D84" s="52"/>
      <c r="E84" s="52"/>
      <c r="F84" s="52"/>
      <c r="G84" s="52"/>
    </row>
    <row r="85" spans="1:7" x14ac:dyDescent="0.25">
      <c r="A85" s="52"/>
      <c r="B85" s="52"/>
      <c r="C85" s="52"/>
      <c r="D85" s="52"/>
      <c r="E85" s="52"/>
      <c r="F85" s="52"/>
      <c r="G85" s="52"/>
    </row>
    <row r="86" spans="1:7" x14ac:dyDescent="0.25">
      <c r="A86" s="52"/>
      <c r="B86" s="52"/>
      <c r="C86" s="52"/>
      <c r="D86" s="52"/>
      <c r="E86" s="52"/>
      <c r="F86" s="52"/>
      <c r="G86" s="52"/>
    </row>
    <row r="87" spans="1:7" x14ac:dyDescent="0.25">
      <c r="A87" s="52"/>
      <c r="B87" s="52"/>
      <c r="C87" s="52"/>
      <c r="D87" s="52"/>
      <c r="E87" s="52"/>
      <c r="F87" s="52"/>
      <c r="G87" s="52"/>
    </row>
    <row r="88" spans="1:7" x14ac:dyDescent="0.25">
      <c r="A88" s="52"/>
      <c r="B88" s="52"/>
      <c r="C88" s="52"/>
      <c r="D88" s="52"/>
      <c r="E88" s="52"/>
      <c r="F88" s="52"/>
      <c r="G88" s="52"/>
    </row>
    <row r="89" spans="1:7" x14ac:dyDescent="0.25">
      <c r="A89" s="52"/>
      <c r="B89" s="52"/>
      <c r="C89" s="52"/>
      <c r="D89" s="52"/>
      <c r="E89" s="52"/>
      <c r="F89" s="52"/>
      <c r="G89" s="52"/>
    </row>
    <row r="90" spans="1:7" x14ac:dyDescent="0.25">
      <c r="A90" s="52"/>
      <c r="B90" s="52"/>
      <c r="C90" s="52"/>
      <c r="D90" s="52"/>
      <c r="E90" s="52"/>
      <c r="F90" s="52"/>
      <c r="G90" s="52"/>
    </row>
    <row r="91" spans="1:7" x14ac:dyDescent="0.25">
      <c r="A91" s="52"/>
      <c r="B91" s="52"/>
      <c r="C91" s="52"/>
      <c r="D91" s="52"/>
      <c r="E91" s="52"/>
      <c r="F91" s="52"/>
      <c r="G91" s="52"/>
    </row>
    <row r="92" spans="1:7" x14ac:dyDescent="0.25">
      <c r="A92" s="52"/>
      <c r="B92" s="52"/>
      <c r="C92" s="52"/>
      <c r="D92" s="52"/>
      <c r="E92" s="52"/>
      <c r="F92" s="52"/>
      <c r="G92" s="52"/>
    </row>
    <row r="93" spans="1:7" x14ac:dyDescent="0.25">
      <c r="A93" s="52"/>
      <c r="B93" s="52"/>
      <c r="C93" s="52"/>
      <c r="D93" s="52"/>
      <c r="E93" s="52"/>
      <c r="F93" s="52"/>
      <c r="G93" s="52"/>
    </row>
    <row r="94" spans="1:7" x14ac:dyDescent="0.25">
      <c r="A94" s="52"/>
      <c r="B94" s="52"/>
      <c r="C94" s="52"/>
      <c r="D94" s="52"/>
      <c r="E94" s="52"/>
      <c r="F94" s="52"/>
      <c r="G94" s="52"/>
    </row>
    <row r="95" spans="1:7" x14ac:dyDescent="0.25">
      <c r="A95" s="52"/>
      <c r="B95" s="52"/>
      <c r="C95" s="52"/>
      <c r="D95" s="52"/>
      <c r="E95" s="52"/>
      <c r="F95" s="52"/>
      <c r="G95" s="52"/>
    </row>
    <row r="96" spans="1:7" x14ac:dyDescent="0.25">
      <c r="A96" s="52"/>
      <c r="B96" s="52"/>
      <c r="C96" s="52"/>
      <c r="D96" s="52"/>
      <c r="E96" s="52"/>
      <c r="F96" s="52"/>
      <c r="G96" s="52"/>
    </row>
    <row r="97" spans="1:7" x14ac:dyDescent="0.25">
      <c r="A97" s="52"/>
      <c r="B97" s="52"/>
      <c r="C97" s="52"/>
      <c r="D97" s="52"/>
      <c r="E97" s="52"/>
      <c r="F97" s="52"/>
      <c r="G97" s="52"/>
    </row>
    <row r="98" spans="1:7" x14ac:dyDescent="0.25">
      <c r="A98" s="52"/>
      <c r="B98" s="52"/>
      <c r="C98" s="52"/>
      <c r="D98" s="52"/>
      <c r="E98" s="52"/>
      <c r="F98" s="52"/>
      <c r="G98" s="52"/>
    </row>
    <row r="99" spans="1:7" x14ac:dyDescent="0.25">
      <c r="A99" s="52"/>
      <c r="B99" s="52"/>
      <c r="C99" s="52"/>
      <c r="D99" s="52"/>
      <c r="E99" s="52"/>
      <c r="F99" s="52"/>
      <c r="G99" s="52"/>
    </row>
    <row r="100" spans="1:7" x14ac:dyDescent="0.25">
      <c r="A100" s="52"/>
      <c r="B100" s="52"/>
      <c r="C100" s="52"/>
      <c r="D100" s="52"/>
      <c r="E100" s="52"/>
      <c r="F100" s="52"/>
      <c r="G100" s="52"/>
    </row>
    <row r="101" spans="1:7" x14ac:dyDescent="0.25">
      <c r="A101" s="52"/>
      <c r="B101" s="52"/>
      <c r="C101" s="52"/>
      <c r="D101" s="52"/>
      <c r="E101" s="52"/>
      <c r="F101" s="52"/>
      <c r="G101" s="52"/>
    </row>
    <row r="102" spans="1:7" x14ac:dyDescent="0.25">
      <c r="A102" s="52"/>
      <c r="B102" s="52"/>
      <c r="C102" s="52"/>
      <c r="D102" s="52"/>
      <c r="E102" s="52"/>
      <c r="F102" s="52"/>
      <c r="G102" s="52"/>
    </row>
    <row r="103" spans="1:7" x14ac:dyDescent="0.25">
      <c r="A103" s="52"/>
      <c r="B103" s="52"/>
      <c r="C103" s="52"/>
      <c r="D103" s="52"/>
      <c r="E103" s="52"/>
      <c r="F103" s="52"/>
      <c r="G103" s="52"/>
    </row>
    <row r="104" spans="1:7" x14ac:dyDescent="0.25">
      <c r="A104" s="52"/>
      <c r="B104" s="52"/>
      <c r="C104" s="52"/>
      <c r="D104" s="52"/>
      <c r="E104" s="52"/>
      <c r="F104" s="52"/>
      <c r="G104" s="52"/>
    </row>
    <row r="105" spans="1:7" x14ac:dyDescent="0.25">
      <c r="A105" s="52"/>
      <c r="B105" s="52"/>
      <c r="C105" s="52"/>
      <c r="D105" s="52"/>
      <c r="E105" s="52"/>
      <c r="F105" s="52"/>
      <c r="G105" s="52"/>
    </row>
    <row r="106" spans="1:7" x14ac:dyDescent="0.25">
      <c r="A106" s="52"/>
      <c r="B106" s="52"/>
      <c r="C106" s="52"/>
      <c r="D106" s="52"/>
      <c r="E106" s="52"/>
      <c r="F106" s="52"/>
      <c r="G106" s="52"/>
    </row>
    <row r="107" spans="1:7" x14ac:dyDescent="0.25">
      <c r="A107" s="52"/>
      <c r="B107" s="52"/>
      <c r="C107" s="52"/>
      <c r="D107" s="52"/>
      <c r="E107" s="52"/>
      <c r="F107" s="52"/>
      <c r="G107" s="52"/>
    </row>
    <row r="108" spans="1:7" x14ac:dyDescent="0.25">
      <c r="A108" s="52"/>
      <c r="B108" s="52"/>
      <c r="C108" s="52"/>
      <c r="D108" s="52"/>
      <c r="E108" s="52"/>
      <c r="F108" s="52"/>
      <c r="G108" s="52"/>
    </row>
    <row r="109" spans="1:7" x14ac:dyDescent="0.25">
      <c r="A109" s="52"/>
      <c r="B109" s="52"/>
      <c r="C109" s="52"/>
      <c r="D109" s="52"/>
      <c r="E109" s="52"/>
      <c r="F109" s="52"/>
      <c r="G109" s="52"/>
    </row>
    <row r="110" spans="1:7" x14ac:dyDescent="0.25">
      <c r="A110" s="52"/>
      <c r="B110" s="52"/>
      <c r="C110" s="52"/>
      <c r="D110" s="52"/>
      <c r="E110" s="52"/>
      <c r="F110" s="52"/>
      <c r="G110" s="52"/>
    </row>
    <row r="111" spans="1:7" x14ac:dyDescent="0.25">
      <c r="A111" s="52"/>
      <c r="B111" s="52"/>
      <c r="C111" s="52"/>
      <c r="D111" s="52"/>
      <c r="E111" s="52"/>
      <c r="F111" s="52"/>
      <c r="G111" s="52"/>
    </row>
    <row r="112" spans="1:7" x14ac:dyDescent="0.25">
      <c r="A112" s="52"/>
      <c r="B112" s="52"/>
      <c r="C112" s="52"/>
      <c r="D112" s="52"/>
      <c r="E112" s="52"/>
      <c r="F112" s="52"/>
      <c r="G112" s="52"/>
    </row>
    <row r="113" spans="1:7" x14ac:dyDescent="0.25">
      <c r="A113" s="52"/>
      <c r="B113" s="52"/>
      <c r="C113" s="52"/>
      <c r="D113" s="52"/>
      <c r="E113" s="52"/>
      <c r="F113" s="52"/>
      <c r="G113" s="52"/>
    </row>
    <row r="114" spans="1:7" x14ac:dyDescent="0.25">
      <c r="A114" s="52"/>
      <c r="B114" s="52"/>
      <c r="C114" s="52"/>
      <c r="D114" s="52"/>
      <c r="E114" s="52"/>
      <c r="F114" s="52"/>
      <c r="G114" s="52"/>
    </row>
    <row r="115" spans="1:7" x14ac:dyDescent="0.25">
      <c r="A115" s="52"/>
      <c r="B115" s="52"/>
      <c r="C115" s="52"/>
      <c r="D115" s="52"/>
      <c r="E115" s="52"/>
      <c r="F115" s="52"/>
      <c r="G115" s="52"/>
    </row>
    <row r="116" spans="1:7" x14ac:dyDescent="0.25">
      <c r="A116" s="52"/>
      <c r="B116" s="52"/>
      <c r="C116" s="52"/>
      <c r="D116" s="52"/>
      <c r="E116" s="52"/>
      <c r="F116" s="52"/>
      <c r="G116" s="52"/>
    </row>
    <row r="117" spans="1:7" x14ac:dyDescent="0.25">
      <c r="A117" s="52"/>
      <c r="B117" s="52"/>
      <c r="C117" s="52"/>
      <c r="D117" s="52"/>
      <c r="E117" s="52"/>
      <c r="F117" s="52"/>
      <c r="G117" s="52"/>
    </row>
    <row r="118" spans="1:7" x14ac:dyDescent="0.25">
      <c r="A118" s="52"/>
      <c r="B118" s="52"/>
      <c r="C118" s="52"/>
      <c r="D118" s="52"/>
      <c r="E118" s="52"/>
      <c r="F118" s="52"/>
      <c r="G118" s="52"/>
    </row>
    <row r="119" spans="1:7" x14ac:dyDescent="0.25">
      <c r="A119" s="52"/>
      <c r="B119" s="52"/>
      <c r="C119" s="52"/>
      <c r="D119" s="52"/>
      <c r="E119" s="52"/>
      <c r="F119" s="52"/>
      <c r="G119" s="52"/>
    </row>
    <row r="120" spans="1:7" x14ac:dyDescent="0.25">
      <c r="A120" s="52"/>
      <c r="B120" s="52"/>
      <c r="C120" s="52"/>
      <c r="D120" s="52"/>
      <c r="E120" s="52"/>
      <c r="F120" s="52"/>
      <c r="G120" s="52"/>
    </row>
    <row r="121" spans="1:7" x14ac:dyDescent="0.25">
      <c r="A121" s="52"/>
      <c r="B121" s="52"/>
      <c r="C121" s="52"/>
      <c r="D121" s="52"/>
      <c r="E121" s="52"/>
      <c r="F121" s="52"/>
      <c r="G121" s="52"/>
    </row>
    <row r="122" spans="1:7" x14ac:dyDescent="0.25">
      <c r="A122" s="52"/>
      <c r="B122" s="52"/>
      <c r="C122" s="52"/>
      <c r="D122" s="52"/>
      <c r="E122" s="52"/>
      <c r="F122" s="52"/>
      <c r="G122" s="52"/>
    </row>
    <row r="123" spans="1:7" x14ac:dyDescent="0.25">
      <c r="A123" s="52"/>
      <c r="B123" s="52"/>
      <c r="C123" s="52"/>
      <c r="D123" s="52"/>
      <c r="E123" s="52"/>
      <c r="F123" s="52"/>
      <c r="G123" s="52"/>
    </row>
    <row r="124" spans="1:7" x14ac:dyDescent="0.25">
      <c r="A124" s="52"/>
      <c r="B124" s="52"/>
      <c r="C124" s="52"/>
      <c r="D124" s="52"/>
      <c r="E124" s="52"/>
      <c r="F124" s="52"/>
      <c r="G124" s="52"/>
    </row>
    <row r="125" spans="1:7" x14ac:dyDescent="0.25">
      <c r="A125" s="52"/>
      <c r="B125" s="52"/>
      <c r="C125" s="52"/>
      <c r="D125" s="52"/>
      <c r="E125" s="52"/>
      <c r="F125" s="52"/>
      <c r="G125" s="52"/>
    </row>
    <row r="126" spans="1:7" x14ac:dyDescent="0.25">
      <c r="A126" s="52"/>
      <c r="B126" s="52"/>
      <c r="C126" s="52"/>
      <c r="D126" s="52"/>
      <c r="E126" s="52"/>
      <c r="F126" s="52"/>
      <c r="G126" s="52"/>
    </row>
    <row r="127" spans="1:7" x14ac:dyDescent="0.25">
      <c r="A127" s="52"/>
      <c r="B127" s="52"/>
      <c r="C127" s="52"/>
      <c r="D127" s="52"/>
      <c r="E127" s="52"/>
      <c r="F127" s="52"/>
      <c r="G127" s="52"/>
    </row>
    <row r="128" spans="1:7" x14ac:dyDescent="0.25">
      <c r="A128" s="52"/>
      <c r="B128" s="52"/>
      <c r="C128" s="52"/>
      <c r="D128" s="52"/>
      <c r="E128" s="52"/>
      <c r="F128" s="52"/>
      <c r="G128" s="52"/>
    </row>
    <row r="129" spans="1:7" x14ac:dyDescent="0.25">
      <c r="A129" s="52"/>
      <c r="B129" s="52"/>
      <c r="C129" s="52"/>
      <c r="D129" s="52"/>
      <c r="E129" s="52"/>
      <c r="F129" s="52"/>
      <c r="G129" s="52"/>
    </row>
    <row r="130" spans="1:7" x14ac:dyDescent="0.25">
      <c r="A130" s="52"/>
      <c r="B130" s="52"/>
      <c r="C130" s="52"/>
      <c r="D130" s="52"/>
      <c r="E130" s="52"/>
      <c r="F130" s="52"/>
      <c r="G130" s="52"/>
    </row>
    <row r="131" spans="1:7" x14ac:dyDescent="0.25">
      <c r="A131" s="52"/>
      <c r="B131" s="52"/>
      <c r="C131" s="52"/>
      <c r="D131" s="52"/>
      <c r="E131" s="52"/>
      <c r="F131" s="52"/>
      <c r="G131" s="52"/>
    </row>
    <row r="132" spans="1:7" x14ac:dyDescent="0.25">
      <c r="A132" s="52"/>
      <c r="B132" s="52"/>
      <c r="C132" s="52"/>
      <c r="D132" s="52"/>
      <c r="E132" s="52"/>
      <c r="F132" s="52"/>
      <c r="G132" s="52"/>
    </row>
  </sheetData>
  <sheetProtection sort="0" autoFilter="0"/>
  <sortState ref="A8:D19">
    <sortCondition ref="A8:A19"/>
  </sortState>
  <mergeCells count="1">
    <mergeCell ref="F7:G7"/>
  </mergeCells>
  <hyperlinks>
    <hyperlink ref="F7:G7" location="Sommaire!B1" display="REVENIR AU SOMMAIRE"/>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tabColor rgb="FF00B050"/>
  </sheetPr>
  <dimension ref="A1:N123"/>
  <sheetViews>
    <sheetView topLeftCell="A13" workbookViewId="0">
      <selection activeCell="M44" sqref="M44"/>
    </sheetView>
  </sheetViews>
  <sheetFormatPr baseColWidth="10" defaultColWidth="10.85546875" defaultRowHeight="12.75" x14ac:dyDescent="0.2"/>
  <cols>
    <col min="1" max="1" width="32.7109375" style="6" customWidth="1"/>
    <col min="2" max="2" width="15.28515625" style="6" customWidth="1"/>
    <col min="3" max="3" width="14.28515625" style="6" customWidth="1"/>
    <col min="4" max="4" width="16" style="6" customWidth="1"/>
    <col min="5" max="5" width="15.28515625" style="6" customWidth="1"/>
    <col min="6" max="6" width="15.42578125" style="6" customWidth="1"/>
    <col min="7" max="7" width="13.42578125" style="6" customWidth="1"/>
    <col min="8" max="8" width="12.85546875" style="6" bestFit="1" customWidth="1"/>
    <col min="9" max="12" width="13.5703125" style="6" bestFit="1" customWidth="1"/>
    <col min="13" max="16384" width="10.85546875" style="6"/>
  </cols>
  <sheetData>
    <row r="1" spans="1:12" ht="18" x14ac:dyDescent="0.2">
      <c r="A1" s="99" t="str">
        <f>"LE MARCHÉ DE L’EMPLOI CADRE EN " &amp;anneen1&amp; " ET SES ÉVOLUTIONS PAR RÉGION"</f>
        <v>LE MARCHÉ DE L’EMPLOI CADRE EN 2016 ET SES ÉVOLUTIONS PAR RÉGION</v>
      </c>
      <c r="B1" s="64"/>
      <c r="C1" s="64"/>
      <c r="D1" s="64"/>
      <c r="E1" s="64"/>
      <c r="F1" s="64"/>
      <c r="G1" s="64"/>
      <c r="H1" s="64"/>
    </row>
    <row r="2" spans="1:12" ht="15" x14ac:dyDescent="0.2">
      <c r="A2" s="100" t="s">
        <v>53</v>
      </c>
      <c r="B2" s="64"/>
      <c r="C2" s="64"/>
      <c r="D2" s="64"/>
      <c r="E2" s="64"/>
      <c r="F2" s="64"/>
      <c r="G2" s="64"/>
      <c r="H2" s="64"/>
    </row>
    <row r="3" spans="1:12" x14ac:dyDescent="0.2">
      <c r="A3" s="85"/>
      <c r="B3" s="64"/>
      <c r="C3" s="64"/>
      <c r="D3" s="64"/>
      <c r="E3" s="64"/>
      <c r="F3" s="64"/>
      <c r="G3" s="64"/>
      <c r="H3" s="64"/>
    </row>
    <row r="4" spans="1:12" x14ac:dyDescent="0.2">
      <c r="A4" s="85"/>
      <c r="B4" s="64"/>
      <c r="C4" s="64"/>
      <c r="D4" s="64"/>
      <c r="E4" s="64"/>
      <c r="F4" s="64"/>
      <c r="G4" s="64"/>
      <c r="H4" s="64"/>
    </row>
    <row r="5" spans="1:12" s="7" customFormat="1" ht="15" x14ac:dyDescent="0.25">
      <c r="A5" s="85" t="str">
        <f>"Tableau X : Volume des recrutements de cadres par niveau d’expérience en " &amp;anneen&amp;  " selon les régions (en CDI ou CDD d’un an et plus) "</f>
        <v xml:space="preserve">Tableau X : Volume des recrutements de cadres par niveau d’expérience en 2015 selon les régions (en CDI ou CDD d’un an et plus) </v>
      </c>
      <c r="B5" s="141"/>
      <c r="C5" s="141"/>
      <c r="D5" s="141"/>
      <c r="E5" s="141"/>
      <c r="F5" s="141"/>
      <c r="G5" s="141"/>
      <c r="H5" s="141"/>
    </row>
    <row r="6" spans="1:12" s="7" customFormat="1" ht="15.75" thickBot="1" x14ac:dyDescent="0.3">
      <c r="A6" s="85"/>
      <c r="B6" s="141"/>
      <c r="C6" s="141"/>
      <c r="D6" s="141"/>
      <c r="E6" s="141"/>
      <c r="F6" s="141"/>
      <c r="G6" s="141"/>
      <c r="H6" s="141"/>
    </row>
    <row r="7" spans="1:12" ht="58.5" customHeight="1" x14ac:dyDescent="0.2">
      <c r="A7" s="423" t="s">
        <v>57</v>
      </c>
      <c r="B7" s="424" t="s">
        <v>15</v>
      </c>
      <c r="C7" s="425" t="s">
        <v>16</v>
      </c>
      <c r="D7" s="425" t="s">
        <v>17</v>
      </c>
      <c r="E7" s="425" t="s">
        <v>18</v>
      </c>
      <c r="F7" s="425" t="s">
        <v>19</v>
      </c>
      <c r="G7" s="425" t="s">
        <v>20</v>
      </c>
      <c r="H7" s="426" t="s">
        <v>1</v>
      </c>
    </row>
    <row r="8" spans="1:12" x14ac:dyDescent="0.2">
      <c r="A8" s="427" t="s">
        <v>148</v>
      </c>
      <c r="B8" s="437">
        <v>4515.2982572435658</v>
      </c>
      <c r="C8" s="437">
        <v>6055.3995940525238</v>
      </c>
      <c r="D8" s="437">
        <v>4632.6897861421839</v>
      </c>
      <c r="E8" s="437">
        <v>2449.5818180694532</v>
      </c>
      <c r="F8" s="437">
        <v>1073.3816983386935</v>
      </c>
      <c r="G8" s="437">
        <v>1313.6161205300664</v>
      </c>
      <c r="H8" s="438">
        <v>20039.967274376486</v>
      </c>
      <c r="I8" s="310"/>
      <c r="J8" s="310"/>
      <c r="K8" s="310"/>
      <c r="L8" s="310"/>
    </row>
    <row r="9" spans="1:12" x14ac:dyDescent="0.2">
      <c r="A9" s="427" t="s">
        <v>149</v>
      </c>
      <c r="B9" s="437">
        <v>598.30627041396997</v>
      </c>
      <c r="C9" s="437">
        <v>956.64447723541718</v>
      </c>
      <c r="D9" s="437">
        <v>1100.2744820537052</v>
      </c>
      <c r="E9" s="437">
        <v>485.00987221489504</v>
      </c>
      <c r="F9" s="437">
        <v>401.77813608486093</v>
      </c>
      <c r="G9" s="437">
        <v>379.61715214203514</v>
      </c>
      <c r="H9" s="438">
        <v>3921.6303901448837</v>
      </c>
      <c r="I9" s="310"/>
      <c r="J9" s="310"/>
      <c r="K9" s="310"/>
      <c r="L9" s="310"/>
    </row>
    <row r="10" spans="1:12" x14ac:dyDescent="0.2">
      <c r="A10" s="427" t="s">
        <v>150</v>
      </c>
      <c r="B10" s="437">
        <v>1028.9221292662651</v>
      </c>
      <c r="C10" s="437">
        <v>1561.5413415629989</v>
      </c>
      <c r="D10" s="437">
        <v>1380.6846493104326</v>
      </c>
      <c r="E10" s="437">
        <v>823.16963394659103</v>
      </c>
      <c r="F10" s="437">
        <v>248.95513355999691</v>
      </c>
      <c r="G10" s="437">
        <v>346.65715996626767</v>
      </c>
      <c r="H10" s="438">
        <v>5389.9300476125527</v>
      </c>
      <c r="I10" s="310"/>
      <c r="J10" s="310"/>
      <c r="K10" s="310"/>
      <c r="L10" s="310"/>
    </row>
    <row r="11" spans="1:12" x14ac:dyDescent="0.2">
      <c r="A11" s="427" t="s">
        <v>151</v>
      </c>
      <c r="B11" s="437">
        <v>999.86572957563749</v>
      </c>
      <c r="C11" s="437">
        <v>1142.0211120288673</v>
      </c>
      <c r="D11" s="437">
        <v>833.89239992985904</v>
      </c>
      <c r="E11" s="437">
        <v>778.04606675942136</v>
      </c>
      <c r="F11" s="437">
        <v>450.49531801960296</v>
      </c>
      <c r="G11" s="437">
        <v>346.1934440354778</v>
      </c>
      <c r="H11" s="438">
        <v>4550.514070348866</v>
      </c>
      <c r="I11" s="310"/>
      <c r="J11" s="310"/>
      <c r="K11" s="310"/>
      <c r="L11" s="310"/>
    </row>
    <row r="12" spans="1:12" x14ac:dyDescent="0.2">
      <c r="A12" s="429" t="s">
        <v>276</v>
      </c>
      <c r="B12" s="437">
        <v>1132.6607051577623</v>
      </c>
      <c r="C12" s="437">
        <v>1592.8224893961881</v>
      </c>
      <c r="D12" s="437">
        <v>2248.3620377703178</v>
      </c>
      <c r="E12" s="437">
        <v>947.82155149096047</v>
      </c>
      <c r="F12" s="437">
        <v>500.20698276196208</v>
      </c>
      <c r="G12" s="437">
        <v>578.58317374470471</v>
      </c>
      <c r="H12" s="438">
        <v>7000.4569403218957</v>
      </c>
      <c r="I12" s="310"/>
      <c r="J12" s="310"/>
      <c r="K12" s="310"/>
      <c r="L12" s="310"/>
    </row>
    <row r="13" spans="1:12" x14ac:dyDescent="0.2">
      <c r="A13" s="427" t="s">
        <v>277</v>
      </c>
      <c r="B13" s="437">
        <v>1872.3699860326051</v>
      </c>
      <c r="C13" s="437">
        <v>3302.2172373200124</v>
      </c>
      <c r="D13" s="437">
        <v>3549.411684326964</v>
      </c>
      <c r="E13" s="437">
        <v>2015.7928553368458</v>
      </c>
      <c r="F13" s="437">
        <v>1261.1594926432842</v>
      </c>
      <c r="G13" s="437">
        <v>1204.3632934563911</v>
      </c>
      <c r="H13" s="438">
        <v>13205.314549116101</v>
      </c>
      <c r="I13" s="310"/>
      <c r="J13" s="310"/>
      <c r="K13" s="310"/>
      <c r="L13" s="310"/>
    </row>
    <row r="14" spans="1:12" x14ac:dyDescent="0.2">
      <c r="A14" s="427" t="s">
        <v>23</v>
      </c>
      <c r="B14" s="437">
        <v>21091.798309328795</v>
      </c>
      <c r="C14" s="437">
        <v>29199.547634526625</v>
      </c>
      <c r="D14" s="437">
        <v>20059.48840431606</v>
      </c>
      <c r="E14" s="437">
        <v>9993.4807218679216</v>
      </c>
      <c r="F14" s="437">
        <v>5021.7973974783054</v>
      </c>
      <c r="G14" s="437">
        <v>4394.6301312018995</v>
      </c>
      <c r="H14" s="438">
        <v>89760.742598719618</v>
      </c>
      <c r="I14" s="310"/>
      <c r="J14" s="310"/>
      <c r="K14" s="310"/>
      <c r="L14" s="310"/>
    </row>
    <row r="15" spans="1:12" x14ac:dyDescent="0.2">
      <c r="A15" s="427" t="s">
        <v>152</v>
      </c>
      <c r="B15" s="437">
        <v>512.92142402172453</v>
      </c>
      <c r="C15" s="437">
        <v>1049.30622889604</v>
      </c>
      <c r="D15" s="437">
        <v>976.1412789628107</v>
      </c>
      <c r="E15" s="437">
        <v>874.55107059140187</v>
      </c>
      <c r="F15" s="437">
        <v>413.65805201582219</v>
      </c>
      <c r="G15" s="437">
        <v>208.77078344944701</v>
      </c>
      <c r="H15" s="438">
        <v>4035.348837937247</v>
      </c>
      <c r="I15" s="310"/>
      <c r="J15" s="310"/>
      <c r="K15" s="310"/>
      <c r="L15" s="310"/>
    </row>
    <row r="16" spans="1:12" x14ac:dyDescent="0.2">
      <c r="A16" s="427" t="s">
        <v>278</v>
      </c>
      <c r="B16" s="437">
        <v>1238.1507248867206</v>
      </c>
      <c r="C16" s="437">
        <v>1995.1681853664131</v>
      </c>
      <c r="D16" s="437">
        <v>1692.7368615131575</v>
      </c>
      <c r="E16" s="437">
        <v>1328.3428343257028</v>
      </c>
      <c r="F16" s="437">
        <v>903.50961914544689</v>
      </c>
      <c r="G16" s="437">
        <v>677.97252805452888</v>
      </c>
      <c r="H16" s="438">
        <v>7835.88075329197</v>
      </c>
      <c r="I16" s="310"/>
      <c r="J16" s="310"/>
      <c r="K16" s="310"/>
      <c r="L16" s="310"/>
    </row>
    <row r="17" spans="1:14" x14ac:dyDescent="0.2">
      <c r="A17" s="427" t="s">
        <v>279</v>
      </c>
      <c r="B17" s="437">
        <v>1659.8949466938268</v>
      </c>
      <c r="C17" s="437">
        <v>2782.2732327964395</v>
      </c>
      <c r="D17" s="437">
        <v>2692.2111894991344</v>
      </c>
      <c r="E17" s="437">
        <v>1019.041934305216</v>
      </c>
      <c r="F17" s="437">
        <v>529.70126945737888</v>
      </c>
      <c r="G17" s="437">
        <v>322.81664232782242</v>
      </c>
      <c r="H17" s="438">
        <v>9005.9392150798176</v>
      </c>
      <c r="I17" s="310"/>
      <c r="J17" s="310"/>
      <c r="K17" s="310"/>
      <c r="L17" s="310"/>
    </row>
    <row r="18" spans="1:14" x14ac:dyDescent="0.2">
      <c r="A18" s="427" t="s">
        <v>153</v>
      </c>
      <c r="B18" s="437">
        <v>1398.9294104623784</v>
      </c>
      <c r="C18" s="437">
        <v>2172.1834361883884</v>
      </c>
      <c r="D18" s="437">
        <v>1952.8757294382701</v>
      </c>
      <c r="E18" s="437">
        <v>1136.8817908785131</v>
      </c>
      <c r="F18" s="437">
        <v>539.73715517051198</v>
      </c>
      <c r="G18" s="437">
        <v>435.69873097353729</v>
      </c>
      <c r="H18" s="438">
        <v>7636.3062531115993</v>
      </c>
      <c r="I18" s="310"/>
      <c r="J18" s="310"/>
      <c r="K18" s="310"/>
      <c r="L18" s="310"/>
    </row>
    <row r="19" spans="1:14" ht="13.5" thickBot="1" x14ac:dyDescent="0.25">
      <c r="A19" s="444" t="s">
        <v>154</v>
      </c>
      <c r="B19" s="445">
        <v>2128.6930607262088</v>
      </c>
      <c r="C19" s="445">
        <v>2628.1236442763552</v>
      </c>
      <c r="D19" s="445">
        <v>2107.880392095627</v>
      </c>
      <c r="E19" s="445">
        <v>1287.7334435064522</v>
      </c>
      <c r="F19" s="445">
        <v>606.22315068101443</v>
      </c>
      <c r="G19" s="445">
        <v>614.0931128783966</v>
      </c>
      <c r="H19" s="446">
        <v>9372.7468041640532</v>
      </c>
      <c r="I19" s="310"/>
      <c r="J19" s="310"/>
      <c r="K19" s="310"/>
      <c r="L19" s="310"/>
    </row>
    <row r="20" spans="1:14" s="2" customFormat="1" ht="13.5" thickBot="1" x14ac:dyDescent="0.25">
      <c r="A20" s="373" t="s">
        <v>10</v>
      </c>
      <c r="B20" s="449">
        <v>38177.810953809458</v>
      </c>
      <c r="C20" s="449">
        <v>54437.248613646268</v>
      </c>
      <c r="D20" s="449">
        <v>43226.648895358521</v>
      </c>
      <c r="E20" s="449">
        <v>23139.453593293372</v>
      </c>
      <c r="F20" s="449">
        <v>11950.603405356878</v>
      </c>
      <c r="G20" s="449">
        <v>10823.012272760574</v>
      </c>
      <c r="H20" s="439">
        <v>181754.77773422506</v>
      </c>
      <c r="I20" s="311"/>
      <c r="J20" s="311"/>
      <c r="K20" s="311"/>
      <c r="L20" s="311"/>
    </row>
    <row r="21" spans="1:14" s="2" customFormat="1" x14ac:dyDescent="0.2">
      <c r="A21" s="95"/>
      <c r="B21" s="133"/>
      <c r="C21" s="133"/>
      <c r="D21" s="133"/>
      <c r="E21" s="133"/>
      <c r="F21" s="133"/>
      <c r="G21" s="133"/>
      <c r="H21" s="130"/>
    </row>
    <row r="22" spans="1:14" x14ac:dyDescent="0.2">
      <c r="A22" s="81"/>
      <c r="B22" s="124"/>
      <c r="C22" s="124"/>
      <c r="D22" s="124"/>
      <c r="E22" s="124"/>
      <c r="F22" s="124"/>
      <c r="G22" s="124"/>
      <c r="H22" s="130"/>
    </row>
    <row r="23" spans="1:14" ht="15" x14ac:dyDescent="0.25">
      <c r="A23" s="81"/>
      <c r="B23" s="124"/>
      <c r="C23" s="124"/>
      <c r="D23" s="124"/>
      <c r="E23" s="124"/>
      <c r="F23" s="124"/>
      <c r="G23" s="124"/>
      <c r="H23"/>
    </row>
    <row r="24" spans="1:14" x14ac:dyDescent="0.2">
      <c r="A24" s="109"/>
      <c r="B24" s="64"/>
      <c r="C24" s="64"/>
      <c r="D24" s="64"/>
      <c r="E24" s="64"/>
      <c r="F24" s="64"/>
      <c r="G24" s="64"/>
      <c r="H24" s="64"/>
    </row>
    <row r="25" spans="1:14" s="7" customFormat="1" ht="15" x14ac:dyDescent="0.25">
      <c r="A25" s="141"/>
      <c r="B25" s="141"/>
      <c r="C25" s="141"/>
      <c r="D25" s="141"/>
      <c r="E25" s="141"/>
      <c r="F25" s="141"/>
      <c r="G25" s="141"/>
      <c r="H25" s="141"/>
    </row>
    <row r="26" spans="1:14" s="7" customFormat="1" ht="15" x14ac:dyDescent="0.25">
      <c r="A26" s="85" t="str">
        <f>"Tableau X : Volume des recrutements de cadres par niveau d’expérience en " &amp;anneen1&amp; " selon les régions (en CDI ou CDD d’un an et plus)"</f>
        <v>Tableau X : Volume des recrutements de cadres par niveau d’expérience en 2016 selon les régions (en CDI ou CDD d’un an et plus)</v>
      </c>
      <c r="B26" s="141"/>
      <c r="C26" s="141"/>
      <c r="D26" s="141"/>
      <c r="E26" s="141"/>
      <c r="F26" s="141"/>
      <c r="G26" s="141"/>
      <c r="H26" s="141"/>
    </row>
    <row r="27" spans="1:14" ht="13.5" thickBot="1" x14ac:dyDescent="0.25">
      <c r="A27" s="64"/>
      <c r="B27" s="64"/>
      <c r="C27" s="64"/>
      <c r="D27" s="64"/>
      <c r="E27" s="64"/>
      <c r="F27" s="64"/>
      <c r="G27" s="64"/>
      <c r="H27" s="64"/>
    </row>
    <row r="28" spans="1:14" ht="51" x14ac:dyDescent="0.2">
      <c r="A28" s="423" t="s">
        <v>57</v>
      </c>
      <c r="B28" s="424" t="s">
        <v>15</v>
      </c>
      <c r="C28" s="425" t="s">
        <v>16</v>
      </c>
      <c r="D28" s="425" t="s">
        <v>17</v>
      </c>
      <c r="E28" s="425" t="s">
        <v>18</v>
      </c>
      <c r="F28" s="425" t="s">
        <v>19</v>
      </c>
      <c r="G28" s="425" t="s">
        <v>20</v>
      </c>
      <c r="H28" s="426" t="s">
        <v>1</v>
      </c>
    </row>
    <row r="29" spans="1:14" x14ac:dyDescent="0.2">
      <c r="A29" s="427" t="s">
        <v>148</v>
      </c>
      <c r="B29" s="428">
        <v>4465.0900119813323</v>
      </c>
      <c r="C29" s="428">
        <v>6841.4266213713154</v>
      </c>
      <c r="D29" s="428">
        <v>5900.0799866550815</v>
      </c>
      <c r="E29" s="428">
        <v>2940.6236835066939</v>
      </c>
      <c r="F29" s="428">
        <v>1343.569610505509</v>
      </c>
      <c r="G29" s="428">
        <v>1065.6611877516143</v>
      </c>
      <c r="H29" s="438">
        <v>22556.451101771545</v>
      </c>
      <c r="J29" s="189"/>
      <c r="K29" s="189"/>
      <c r="L29" s="189"/>
      <c r="M29" s="189"/>
      <c r="N29" s="17"/>
    </row>
    <row r="30" spans="1:14" x14ac:dyDescent="0.2">
      <c r="A30" s="427" t="s">
        <v>149</v>
      </c>
      <c r="B30" s="428">
        <v>932.70519829673754</v>
      </c>
      <c r="C30" s="428">
        <v>1215.4825868351029</v>
      </c>
      <c r="D30" s="428">
        <v>827.45609121120754</v>
      </c>
      <c r="E30" s="428">
        <v>452.75719336764678</v>
      </c>
      <c r="F30" s="428">
        <v>343.35016278225493</v>
      </c>
      <c r="G30" s="428">
        <v>224.88912506080516</v>
      </c>
      <c r="H30" s="438">
        <v>3996.6403575537547</v>
      </c>
      <c r="J30" s="189"/>
      <c r="K30" s="189"/>
      <c r="L30" s="189"/>
      <c r="M30" s="189"/>
      <c r="N30" s="17"/>
    </row>
    <row r="31" spans="1:14" x14ac:dyDescent="0.2">
      <c r="A31" s="427" t="s">
        <v>150</v>
      </c>
      <c r="B31" s="428">
        <v>897.73277618441819</v>
      </c>
      <c r="C31" s="428">
        <v>1804.1107989215836</v>
      </c>
      <c r="D31" s="428">
        <v>1475.6764432231291</v>
      </c>
      <c r="E31" s="428">
        <v>728.89732751210931</v>
      </c>
      <c r="F31" s="428">
        <v>359.46652920046444</v>
      </c>
      <c r="G31" s="428">
        <v>338.40080186291357</v>
      </c>
      <c r="H31" s="438">
        <v>5604.2846769046191</v>
      </c>
      <c r="J31" s="189"/>
      <c r="K31" s="189"/>
      <c r="L31" s="189"/>
      <c r="M31" s="189"/>
      <c r="N31" s="17"/>
    </row>
    <row r="32" spans="1:14" x14ac:dyDescent="0.2">
      <c r="A32" s="427" t="s">
        <v>151</v>
      </c>
      <c r="B32" s="428">
        <v>1034.3515747318886</v>
      </c>
      <c r="C32" s="428">
        <v>943.0086649447353</v>
      </c>
      <c r="D32" s="428">
        <v>1119.427872063925</v>
      </c>
      <c r="E32" s="428">
        <v>690.48278078867213</v>
      </c>
      <c r="F32" s="428">
        <v>378.74449631443389</v>
      </c>
      <c r="G32" s="428">
        <v>192.80960896801272</v>
      </c>
      <c r="H32" s="438">
        <v>4358.8249978116673</v>
      </c>
      <c r="J32" s="189"/>
      <c r="K32" s="189"/>
      <c r="L32" s="189"/>
      <c r="M32" s="189"/>
      <c r="N32" s="17"/>
    </row>
    <row r="33" spans="1:14" x14ac:dyDescent="0.2">
      <c r="A33" s="429" t="s">
        <v>276</v>
      </c>
      <c r="B33" s="428">
        <v>1674.1008097187671</v>
      </c>
      <c r="C33" s="428">
        <v>2172.5985232456433</v>
      </c>
      <c r="D33" s="428">
        <v>1999.1375026873689</v>
      </c>
      <c r="E33" s="428">
        <v>1060.0941661981713</v>
      </c>
      <c r="F33" s="428">
        <v>600.85937344600916</v>
      </c>
      <c r="G33" s="428">
        <v>561.3445829907256</v>
      </c>
      <c r="H33" s="438">
        <v>8068.1349582866851</v>
      </c>
      <c r="J33" s="189"/>
      <c r="K33" s="189"/>
      <c r="L33" s="189"/>
      <c r="M33" s="189"/>
      <c r="N33" s="17"/>
    </row>
    <row r="34" spans="1:14" x14ac:dyDescent="0.2">
      <c r="A34" s="427" t="s">
        <v>277</v>
      </c>
      <c r="B34" s="428">
        <v>2321.1024885640445</v>
      </c>
      <c r="C34" s="428">
        <v>3030.7142592458249</v>
      </c>
      <c r="D34" s="428">
        <v>3670.0755630889921</v>
      </c>
      <c r="E34" s="428">
        <v>1665.301087283234</v>
      </c>
      <c r="F34" s="428">
        <v>902.96038976481464</v>
      </c>
      <c r="G34" s="428">
        <v>1238.9432253288721</v>
      </c>
      <c r="H34" s="438">
        <v>12829.097013275783</v>
      </c>
      <c r="J34" s="189"/>
      <c r="K34" s="189"/>
      <c r="L34" s="189"/>
      <c r="M34" s="189"/>
      <c r="N34" s="17"/>
    </row>
    <row r="35" spans="1:14" x14ac:dyDescent="0.2">
      <c r="A35" s="427" t="s">
        <v>23</v>
      </c>
      <c r="B35" s="428">
        <v>20604.342430512592</v>
      </c>
      <c r="C35" s="428">
        <v>30274.27033380841</v>
      </c>
      <c r="D35" s="428">
        <v>26226.14210553361</v>
      </c>
      <c r="E35" s="428">
        <v>11742.448695295441</v>
      </c>
      <c r="F35" s="428">
        <v>5662.6507722977631</v>
      </c>
      <c r="G35" s="428">
        <v>4058.122119504254</v>
      </c>
      <c r="H35" s="438">
        <v>98567.976456952092</v>
      </c>
      <c r="J35" s="189"/>
      <c r="K35" s="189"/>
      <c r="L35" s="189"/>
      <c r="M35" s="189"/>
      <c r="N35" s="17"/>
    </row>
    <row r="36" spans="1:14" x14ac:dyDescent="0.2">
      <c r="A36" s="427" t="s">
        <v>152</v>
      </c>
      <c r="B36" s="428">
        <v>865.35733192986208</v>
      </c>
      <c r="C36" s="428">
        <v>1363.4832741414127</v>
      </c>
      <c r="D36" s="428">
        <v>1636.0367945731216</v>
      </c>
      <c r="E36" s="428">
        <v>655.12366134965941</v>
      </c>
      <c r="F36" s="428">
        <v>474.61681621530602</v>
      </c>
      <c r="G36" s="428">
        <v>660.25613797179597</v>
      </c>
      <c r="H36" s="438">
        <v>5654.8740161811584</v>
      </c>
      <c r="J36" s="189"/>
      <c r="K36" s="189"/>
      <c r="L36" s="189"/>
      <c r="M36" s="189"/>
      <c r="N36" s="17"/>
    </row>
    <row r="37" spans="1:14" x14ac:dyDescent="0.2">
      <c r="A37" s="427" t="s">
        <v>278</v>
      </c>
      <c r="B37" s="428">
        <v>1701.2271099700727</v>
      </c>
      <c r="C37" s="428">
        <v>2285.9752120496887</v>
      </c>
      <c r="D37" s="428">
        <v>2493.4132172689292</v>
      </c>
      <c r="E37" s="428">
        <v>1349.2792296710638</v>
      </c>
      <c r="F37" s="428">
        <v>638.71990492116709</v>
      </c>
      <c r="G37" s="428">
        <v>614.10104865221297</v>
      </c>
      <c r="H37" s="438">
        <v>9082.7157225331357</v>
      </c>
      <c r="J37" s="189"/>
      <c r="K37" s="189"/>
      <c r="L37" s="189"/>
      <c r="M37" s="189"/>
      <c r="N37" s="17"/>
    </row>
    <row r="38" spans="1:14" x14ac:dyDescent="0.2">
      <c r="A38" s="427" t="s">
        <v>279</v>
      </c>
      <c r="B38" s="428">
        <v>2291.8107243864742</v>
      </c>
      <c r="C38" s="428">
        <v>3459.3851090037133</v>
      </c>
      <c r="D38" s="428">
        <v>2826.9120880105497</v>
      </c>
      <c r="E38" s="428">
        <v>1343.043346685392</v>
      </c>
      <c r="F38" s="428">
        <v>982.91978498546996</v>
      </c>
      <c r="G38" s="428">
        <v>691.69439129001887</v>
      </c>
      <c r="H38" s="438">
        <v>11595.765444361617</v>
      </c>
      <c r="J38" s="189"/>
      <c r="K38" s="189"/>
      <c r="L38" s="189"/>
      <c r="M38" s="189"/>
      <c r="N38" s="17"/>
    </row>
    <row r="39" spans="1:14" x14ac:dyDescent="0.2">
      <c r="A39" s="427" t="s">
        <v>153</v>
      </c>
      <c r="B39" s="428">
        <v>1884.8509984268312</v>
      </c>
      <c r="C39" s="428">
        <v>2736.8816960340891</v>
      </c>
      <c r="D39" s="428">
        <v>3004.933487174389</v>
      </c>
      <c r="E39" s="428">
        <v>1259.7867458457683</v>
      </c>
      <c r="F39" s="428">
        <v>527.23188603342942</v>
      </c>
      <c r="G39" s="428">
        <v>439.06608166971341</v>
      </c>
      <c r="H39" s="438">
        <v>9852.7508951842192</v>
      </c>
      <c r="J39" s="189"/>
      <c r="K39" s="189"/>
      <c r="L39" s="189"/>
      <c r="M39" s="189"/>
      <c r="N39" s="17"/>
    </row>
    <row r="40" spans="1:14" ht="13.5" thickBot="1" x14ac:dyDescent="0.25">
      <c r="A40" s="430" t="s">
        <v>154</v>
      </c>
      <c r="B40" s="431">
        <v>2585.9927708952705</v>
      </c>
      <c r="C40" s="431">
        <v>3406.1650793373892</v>
      </c>
      <c r="D40" s="431">
        <v>3078.9028045648529</v>
      </c>
      <c r="E40" s="431">
        <v>1247.7939229407834</v>
      </c>
      <c r="F40" s="431">
        <v>793.16795560281105</v>
      </c>
      <c r="G40" s="431">
        <v>832.14610276365022</v>
      </c>
      <c r="H40" s="438">
        <v>11944.168636104756</v>
      </c>
      <c r="J40" s="189"/>
      <c r="K40" s="189"/>
      <c r="L40" s="189"/>
      <c r="M40" s="189"/>
      <c r="N40" s="17"/>
    </row>
    <row r="41" spans="1:14" s="2" customFormat="1" ht="13.5" thickBot="1" x14ac:dyDescent="0.25">
      <c r="A41" s="373" t="s">
        <v>10</v>
      </c>
      <c r="B41" s="137">
        <v>41258.664225598295</v>
      </c>
      <c r="C41" s="137">
        <v>59533.502158938907</v>
      </c>
      <c r="D41" s="137">
        <v>54258.193956055162</v>
      </c>
      <c r="E41" s="137">
        <v>25135.631840444639</v>
      </c>
      <c r="F41" s="137">
        <v>13008.25768206943</v>
      </c>
      <c r="G41" s="137">
        <v>10917.434413814588</v>
      </c>
      <c r="H41" s="327">
        <v>204111.68427692103</v>
      </c>
      <c r="I41" s="336"/>
      <c r="J41" s="189"/>
      <c r="K41" s="189"/>
      <c r="L41" s="189"/>
      <c r="M41" s="189"/>
      <c r="N41" s="17"/>
    </row>
    <row r="42" spans="1:14" s="2" customFormat="1" x14ac:dyDescent="0.2">
      <c r="A42" s="95"/>
      <c r="B42" s="133"/>
      <c r="C42" s="133"/>
      <c r="D42" s="133"/>
      <c r="E42" s="133"/>
      <c r="F42" s="133"/>
      <c r="G42" s="133"/>
      <c r="H42" s="64"/>
    </row>
    <row r="43" spans="1:14" x14ac:dyDescent="0.2">
      <c r="A43" s="81"/>
      <c r="B43" s="124"/>
      <c r="C43" s="124"/>
      <c r="D43" s="124"/>
      <c r="E43" s="124"/>
      <c r="F43" s="124"/>
      <c r="G43" s="124"/>
      <c r="H43" s="130"/>
    </row>
    <row r="44" spans="1:14" x14ac:dyDescent="0.2">
      <c r="A44" s="81"/>
      <c r="B44" s="124"/>
      <c r="C44" s="124"/>
      <c r="D44" s="124"/>
      <c r="E44" s="124"/>
      <c r="F44" s="124"/>
      <c r="G44" s="124"/>
      <c r="H44" s="130"/>
    </row>
    <row r="45" spans="1:14" x14ac:dyDescent="0.2">
      <c r="A45" s="63"/>
      <c r="B45" s="124"/>
      <c r="C45" s="124"/>
      <c r="D45" s="124"/>
      <c r="E45" s="124"/>
      <c r="F45" s="124"/>
      <c r="G45" s="124"/>
      <c r="H45" s="124"/>
    </row>
    <row r="46" spans="1:14" s="270" customFormat="1" x14ac:dyDescent="0.2">
      <c r="A46" s="63"/>
      <c r="B46" s="124"/>
      <c r="C46" s="124"/>
      <c r="D46" s="124"/>
      <c r="E46" s="124"/>
      <c r="F46" s="124"/>
      <c r="G46" s="124"/>
      <c r="H46" s="124"/>
    </row>
    <row r="47" spans="1:14" x14ac:dyDescent="0.2">
      <c r="A47" s="64"/>
      <c r="B47" s="124"/>
      <c r="C47" s="124"/>
      <c r="D47" s="124"/>
      <c r="E47" s="124"/>
      <c r="F47" s="124"/>
      <c r="G47" s="124"/>
      <c r="H47" s="124"/>
    </row>
    <row r="48" spans="1:14" x14ac:dyDescent="0.2">
      <c r="A48" s="64"/>
      <c r="B48" s="124"/>
      <c r="C48" s="124"/>
      <c r="D48" s="124"/>
      <c r="E48" s="124"/>
      <c r="F48" s="124"/>
      <c r="G48" s="124"/>
      <c r="H48" s="124"/>
    </row>
    <row r="49" spans="1:8" x14ac:dyDescent="0.2">
      <c r="A49" s="64"/>
      <c r="B49" s="124"/>
      <c r="C49" s="124"/>
      <c r="D49" s="124"/>
      <c r="E49" s="124"/>
      <c r="F49" s="124"/>
      <c r="G49" s="124"/>
      <c r="H49" s="124"/>
    </row>
    <row r="50" spans="1:8" x14ac:dyDescent="0.2">
      <c r="A50" s="64"/>
      <c r="B50" s="124"/>
      <c r="C50" s="124"/>
      <c r="D50" s="124"/>
      <c r="E50" s="124"/>
      <c r="F50" s="124"/>
      <c r="G50" s="124"/>
      <c r="H50" s="124"/>
    </row>
    <row r="51" spans="1:8" x14ac:dyDescent="0.2">
      <c r="A51" s="64"/>
      <c r="B51" s="124"/>
      <c r="C51" s="124"/>
      <c r="D51" s="124"/>
      <c r="E51" s="124"/>
      <c r="F51" s="124"/>
      <c r="G51" s="124"/>
      <c r="H51" s="124"/>
    </row>
    <row r="52" spans="1:8" x14ac:dyDescent="0.2">
      <c r="A52" s="64"/>
      <c r="B52" s="124"/>
      <c r="C52" s="124"/>
      <c r="D52" s="124"/>
      <c r="E52" s="124"/>
      <c r="F52" s="124"/>
      <c r="G52" s="124"/>
      <c r="H52" s="124"/>
    </row>
    <row r="53" spans="1:8" x14ac:dyDescent="0.2">
      <c r="A53" s="64"/>
      <c r="B53" s="124"/>
      <c r="C53" s="124"/>
      <c r="D53" s="124"/>
      <c r="E53" s="124"/>
      <c r="F53" s="124"/>
      <c r="G53" s="124"/>
      <c r="H53" s="124"/>
    </row>
    <row r="54" spans="1:8" x14ac:dyDescent="0.2">
      <c r="A54" s="64"/>
      <c r="B54" s="124"/>
      <c r="C54" s="124"/>
      <c r="D54" s="124"/>
      <c r="E54" s="124"/>
      <c r="F54" s="124"/>
      <c r="G54" s="124"/>
      <c r="H54" s="124"/>
    </row>
    <row r="55" spans="1:8" x14ac:dyDescent="0.2">
      <c r="A55" s="64"/>
      <c r="B55" s="124"/>
      <c r="C55" s="124"/>
      <c r="D55" s="124"/>
      <c r="E55" s="124"/>
      <c r="F55" s="124"/>
      <c r="G55" s="124"/>
      <c r="H55" s="124"/>
    </row>
    <row r="56" spans="1:8" x14ac:dyDescent="0.2">
      <c r="A56" s="45"/>
      <c r="B56" s="124"/>
      <c r="C56" s="124"/>
      <c r="D56" s="124"/>
      <c r="E56" s="124"/>
      <c r="F56" s="124"/>
      <c r="G56" s="124"/>
      <c r="H56" s="124"/>
    </row>
    <row r="57" spans="1:8" x14ac:dyDescent="0.2">
      <c r="A57" s="45"/>
      <c r="B57" s="124"/>
      <c r="C57" s="124"/>
      <c r="D57" s="124"/>
      <c r="E57" s="124"/>
      <c r="F57" s="124"/>
      <c r="G57" s="124"/>
    </row>
    <row r="58" spans="1:8" x14ac:dyDescent="0.2">
      <c r="A58" s="45"/>
      <c r="B58" s="124"/>
      <c r="C58" s="124"/>
      <c r="D58" s="124"/>
      <c r="E58" s="124"/>
      <c r="F58" s="124"/>
      <c r="G58" s="124"/>
    </row>
    <row r="59" spans="1:8" x14ac:dyDescent="0.2">
      <c r="A59" s="45"/>
      <c r="B59" s="45"/>
      <c r="C59" s="45"/>
      <c r="D59" s="45"/>
      <c r="E59" s="45"/>
      <c r="F59" s="45"/>
      <c r="G59" s="45"/>
    </row>
    <row r="60" spans="1:8" x14ac:dyDescent="0.2">
      <c r="A60" s="45"/>
      <c r="B60" s="45"/>
      <c r="C60" s="45"/>
      <c r="D60" s="45"/>
      <c r="E60" s="45"/>
      <c r="F60" s="45"/>
      <c r="G60" s="45"/>
    </row>
    <row r="61" spans="1:8" x14ac:dyDescent="0.2">
      <c r="A61" s="45"/>
      <c r="B61" s="45"/>
      <c r="C61" s="45"/>
      <c r="D61" s="45"/>
      <c r="E61" s="45"/>
      <c r="F61" s="45"/>
      <c r="G61" s="45"/>
    </row>
    <row r="62" spans="1:8" x14ac:dyDescent="0.2">
      <c r="A62" s="45"/>
      <c r="B62" s="45"/>
      <c r="C62" s="45"/>
      <c r="D62" s="45"/>
      <c r="E62" s="45"/>
      <c r="F62" s="45"/>
      <c r="G62" s="45"/>
    </row>
    <row r="63" spans="1:8" x14ac:dyDescent="0.2">
      <c r="A63" s="45"/>
      <c r="B63" s="45"/>
      <c r="C63" s="45"/>
      <c r="D63" s="45"/>
      <c r="E63" s="45"/>
      <c r="F63" s="45"/>
      <c r="G63" s="45"/>
    </row>
    <row r="64" spans="1:8" x14ac:dyDescent="0.2">
      <c r="A64" s="45"/>
      <c r="B64" s="45"/>
      <c r="C64" s="45"/>
      <c r="D64" s="45"/>
      <c r="E64" s="45"/>
      <c r="F64" s="45"/>
      <c r="G64" s="45"/>
    </row>
    <row r="65" spans="1:7" x14ac:dyDescent="0.2">
      <c r="A65" s="45"/>
      <c r="B65" s="45"/>
      <c r="C65" s="45"/>
      <c r="D65" s="45"/>
      <c r="E65" s="45"/>
      <c r="F65" s="45"/>
      <c r="G65" s="45"/>
    </row>
    <row r="66" spans="1:7" x14ac:dyDescent="0.2">
      <c r="A66" s="45"/>
      <c r="B66" s="45"/>
      <c r="C66" s="45"/>
      <c r="D66" s="45"/>
      <c r="E66" s="45"/>
      <c r="F66" s="45"/>
      <c r="G66" s="45"/>
    </row>
    <row r="67" spans="1:7" x14ac:dyDescent="0.2">
      <c r="A67" s="45"/>
      <c r="B67" s="45"/>
      <c r="C67" s="45"/>
      <c r="D67" s="45"/>
      <c r="E67" s="45"/>
      <c r="F67" s="45"/>
      <c r="G67" s="45"/>
    </row>
    <row r="68" spans="1:7" x14ac:dyDescent="0.2">
      <c r="A68" s="45"/>
      <c r="B68" s="45"/>
      <c r="C68" s="45"/>
      <c r="D68" s="45"/>
      <c r="E68" s="45"/>
      <c r="F68" s="45"/>
      <c r="G68" s="45"/>
    </row>
    <row r="69" spans="1:7" x14ac:dyDescent="0.2">
      <c r="A69" s="45"/>
      <c r="B69" s="45"/>
      <c r="C69" s="45"/>
      <c r="D69" s="45"/>
      <c r="E69" s="45"/>
      <c r="F69" s="45"/>
      <c r="G69" s="45"/>
    </row>
    <row r="70" spans="1:7" x14ac:dyDescent="0.2">
      <c r="A70" s="45"/>
      <c r="B70" s="45"/>
      <c r="C70" s="45"/>
      <c r="D70" s="45"/>
      <c r="E70" s="45"/>
      <c r="F70" s="45"/>
      <c r="G70" s="45"/>
    </row>
    <row r="71" spans="1:7" x14ac:dyDescent="0.2">
      <c r="A71" s="45"/>
      <c r="B71" s="45"/>
      <c r="C71" s="45"/>
      <c r="D71" s="45"/>
      <c r="E71" s="45"/>
      <c r="F71" s="45"/>
      <c r="G71" s="45"/>
    </row>
    <row r="72" spans="1:7" x14ac:dyDescent="0.2">
      <c r="A72" s="45"/>
      <c r="B72" s="45"/>
      <c r="C72" s="45"/>
      <c r="D72" s="45"/>
      <c r="E72" s="45"/>
      <c r="F72" s="45"/>
      <c r="G72" s="45"/>
    </row>
    <row r="73" spans="1:7" x14ac:dyDescent="0.2">
      <c r="A73" s="45"/>
      <c r="B73" s="45"/>
      <c r="C73" s="45"/>
      <c r="D73" s="45"/>
      <c r="E73" s="45"/>
      <c r="F73" s="45"/>
      <c r="G73" s="45"/>
    </row>
    <row r="74" spans="1:7" x14ac:dyDescent="0.2">
      <c r="A74" s="45"/>
      <c r="B74" s="45"/>
      <c r="C74" s="45"/>
      <c r="D74" s="45"/>
      <c r="E74" s="45"/>
      <c r="F74" s="45"/>
      <c r="G74" s="45"/>
    </row>
    <row r="75" spans="1:7" x14ac:dyDescent="0.2">
      <c r="A75" s="45"/>
      <c r="B75" s="45"/>
      <c r="C75" s="45"/>
      <c r="D75" s="45"/>
      <c r="E75" s="45"/>
      <c r="F75" s="45"/>
      <c r="G75" s="45"/>
    </row>
    <row r="76" spans="1:7" x14ac:dyDescent="0.2">
      <c r="A76" s="45"/>
      <c r="B76" s="45"/>
      <c r="C76" s="45"/>
      <c r="D76" s="45"/>
      <c r="E76" s="45"/>
      <c r="F76" s="45"/>
      <c r="G76" s="45"/>
    </row>
    <row r="77" spans="1:7" x14ac:dyDescent="0.2">
      <c r="A77" s="45"/>
      <c r="B77" s="45"/>
      <c r="C77" s="45"/>
      <c r="D77" s="45"/>
      <c r="E77" s="45"/>
      <c r="F77" s="45"/>
      <c r="G77" s="45"/>
    </row>
    <row r="78" spans="1:7" x14ac:dyDescent="0.2">
      <c r="A78" s="45"/>
      <c r="B78" s="45"/>
      <c r="C78" s="45"/>
      <c r="D78" s="45"/>
      <c r="E78" s="45"/>
      <c r="F78" s="45"/>
      <c r="G78" s="45"/>
    </row>
    <row r="79" spans="1:7" x14ac:dyDescent="0.2">
      <c r="A79" s="45"/>
      <c r="B79" s="45"/>
      <c r="C79" s="45"/>
      <c r="D79" s="45"/>
      <c r="E79" s="45"/>
      <c r="F79" s="45"/>
      <c r="G79" s="45"/>
    </row>
    <row r="80" spans="1:7" x14ac:dyDescent="0.2">
      <c r="A80" s="45"/>
      <c r="B80" s="45"/>
      <c r="C80" s="45"/>
      <c r="D80" s="45"/>
      <c r="E80" s="45"/>
      <c r="F80" s="45"/>
      <c r="G80" s="45"/>
    </row>
    <row r="81" spans="1:7" x14ac:dyDescent="0.2">
      <c r="A81" s="45"/>
      <c r="B81" s="45"/>
      <c r="C81" s="45"/>
      <c r="D81" s="45"/>
      <c r="E81" s="45"/>
      <c r="F81" s="45"/>
      <c r="G81" s="45"/>
    </row>
    <row r="82" spans="1:7" x14ac:dyDescent="0.2">
      <c r="A82" s="45"/>
      <c r="B82" s="45"/>
      <c r="C82" s="45"/>
      <c r="D82" s="45"/>
      <c r="E82" s="45"/>
      <c r="F82" s="45"/>
      <c r="G82" s="45"/>
    </row>
    <row r="83" spans="1:7" x14ac:dyDescent="0.2">
      <c r="A83" s="45"/>
      <c r="B83" s="45"/>
      <c r="C83" s="45"/>
      <c r="D83" s="45"/>
      <c r="E83" s="45"/>
      <c r="F83" s="45"/>
      <c r="G83" s="45"/>
    </row>
    <row r="84" spans="1:7" x14ac:dyDescent="0.2">
      <c r="A84" s="45"/>
      <c r="B84" s="45"/>
      <c r="C84" s="45"/>
      <c r="D84" s="45"/>
      <c r="E84" s="45"/>
      <c r="F84" s="45"/>
      <c r="G84" s="45"/>
    </row>
    <row r="85" spans="1:7" x14ac:dyDescent="0.2">
      <c r="A85" s="45"/>
      <c r="B85" s="45"/>
      <c r="C85" s="45"/>
      <c r="D85" s="45"/>
      <c r="E85" s="45"/>
      <c r="F85" s="45"/>
      <c r="G85" s="45"/>
    </row>
    <row r="86" spans="1:7" x14ac:dyDescent="0.2">
      <c r="A86" s="45"/>
      <c r="B86" s="45"/>
      <c r="C86" s="45"/>
      <c r="D86" s="45"/>
      <c r="E86" s="45"/>
      <c r="F86" s="45"/>
      <c r="G86" s="45"/>
    </row>
    <row r="87" spans="1:7" x14ac:dyDescent="0.2">
      <c r="A87" s="45"/>
      <c r="B87" s="45"/>
      <c r="C87" s="45"/>
      <c r="D87" s="45"/>
      <c r="E87" s="45"/>
      <c r="F87" s="45"/>
      <c r="G87" s="45"/>
    </row>
    <row r="88" spans="1:7" x14ac:dyDescent="0.2">
      <c r="A88" s="45"/>
      <c r="B88" s="45"/>
      <c r="C88" s="45"/>
      <c r="D88" s="45"/>
      <c r="E88" s="45"/>
      <c r="F88" s="45"/>
      <c r="G88" s="45"/>
    </row>
    <row r="89" spans="1:7" x14ac:dyDescent="0.2">
      <c r="A89" s="45"/>
      <c r="B89" s="45"/>
      <c r="C89" s="45"/>
      <c r="D89" s="45"/>
      <c r="E89" s="45"/>
      <c r="F89" s="45"/>
      <c r="G89" s="45"/>
    </row>
    <row r="90" spans="1:7" x14ac:dyDescent="0.2">
      <c r="A90" s="45"/>
      <c r="B90" s="45"/>
      <c r="C90" s="45"/>
      <c r="D90" s="45"/>
      <c r="E90" s="45"/>
      <c r="F90" s="45"/>
      <c r="G90" s="45"/>
    </row>
    <row r="91" spans="1:7" x14ac:dyDescent="0.2">
      <c r="A91" s="45"/>
      <c r="B91" s="45"/>
      <c r="C91" s="45"/>
      <c r="D91" s="45"/>
      <c r="E91" s="45"/>
      <c r="F91" s="45"/>
      <c r="G91" s="45"/>
    </row>
    <row r="92" spans="1:7" x14ac:dyDescent="0.2">
      <c r="A92" s="45"/>
      <c r="B92" s="45"/>
      <c r="C92" s="45"/>
      <c r="D92" s="45"/>
      <c r="E92" s="45"/>
      <c r="F92" s="45"/>
      <c r="G92" s="45"/>
    </row>
    <row r="93" spans="1:7" x14ac:dyDescent="0.2">
      <c r="A93" s="45"/>
      <c r="B93" s="45"/>
      <c r="C93" s="45"/>
      <c r="D93" s="45"/>
      <c r="E93" s="45"/>
      <c r="F93" s="45"/>
      <c r="G93" s="45"/>
    </row>
    <row r="94" spans="1:7" x14ac:dyDescent="0.2">
      <c r="A94" s="45"/>
      <c r="B94" s="45"/>
      <c r="C94" s="45"/>
      <c r="D94" s="45"/>
      <c r="E94" s="45"/>
      <c r="F94" s="45"/>
      <c r="G94" s="45"/>
    </row>
    <row r="95" spans="1:7" x14ac:dyDescent="0.2">
      <c r="A95" s="45"/>
      <c r="B95" s="45"/>
      <c r="C95" s="45"/>
      <c r="D95" s="45"/>
      <c r="E95" s="45"/>
      <c r="F95" s="45"/>
      <c r="G95" s="45"/>
    </row>
    <row r="96" spans="1:7" x14ac:dyDescent="0.2">
      <c r="A96" s="45"/>
      <c r="B96" s="45"/>
      <c r="C96" s="45"/>
      <c r="D96" s="45"/>
      <c r="E96" s="45"/>
      <c r="F96" s="45"/>
      <c r="G96" s="45"/>
    </row>
    <row r="97" spans="1:7" x14ac:dyDescent="0.2">
      <c r="A97" s="45"/>
      <c r="B97" s="45"/>
      <c r="C97" s="45"/>
      <c r="D97" s="45"/>
      <c r="E97" s="45"/>
      <c r="F97" s="45"/>
      <c r="G97" s="45"/>
    </row>
    <row r="98" spans="1:7" x14ac:dyDescent="0.2">
      <c r="A98" s="45"/>
      <c r="B98" s="45"/>
      <c r="C98" s="45"/>
      <c r="D98" s="45"/>
      <c r="E98" s="45"/>
      <c r="F98" s="45"/>
      <c r="G98" s="45"/>
    </row>
    <row r="99" spans="1:7" x14ac:dyDescent="0.2">
      <c r="A99" s="45"/>
      <c r="B99" s="45"/>
      <c r="C99" s="45"/>
      <c r="D99" s="45"/>
      <c r="E99" s="45"/>
      <c r="F99" s="45"/>
      <c r="G99" s="45"/>
    </row>
    <row r="100" spans="1:7" x14ac:dyDescent="0.2">
      <c r="A100" s="45"/>
      <c r="B100" s="45"/>
      <c r="C100" s="45"/>
      <c r="D100" s="45"/>
      <c r="E100" s="45"/>
      <c r="F100" s="45"/>
      <c r="G100" s="45"/>
    </row>
    <row r="101" spans="1:7" x14ac:dyDescent="0.2">
      <c r="A101" s="45"/>
      <c r="B101" s="45"/>
      <c r="C101" s="45"/>
      <c r="D101" s="45"/>
      <c r="E101" s="45"/>
      <c r="F101" s="45"/>
      <c r="G101" s="45"/>
    </row>
    <row r="102" spans="1:7" x14ac:dyDescent="0.2">
      <c r="A102" s="45"/>
      <c r="B102" s="45"/>
      <c r="C102" s="45"/>
      <c r="D102" s="45"/>
      <c r="E102" s="45"/>
      <c r="F102" s="45"/>
      <c r="G102" s="45"/>
    </row>
    <row r="103" spans="1:7" x14ac:dyDescent="0.2">
      <c r="A103" s="45"/>
      <c r="B103" s="45"/>
      <c r="C103" s="45"/>
      <c r="D103" s="45"/>
      <c r="E103" s="45"/>
      <c r="F103" s="45"/>
      <c r="G103" s="45"/>
    </row>
    <row r="104" spans="1:7" x14ac:dyDescent="0.2">
      <c r="A104" s="45"/>
      <c r="B104" s="45"/>
      <c r="C104" s="45"/>
      <c r="D104" s="45"/>
      <c r="E104" s="45"/>
      <c r="F104" s="45"/>
      <c r="G104" s="45"/>
    </row>
    <row r="105" spans="1:7" x14ac:dyDescent="0.2">
      <c r="A105" s="45"/>
      <c r="B105" s="45"/>
      <c r="C105" s="45"/>
      <c r="D105" s="45"/>
      <c r="E105" s="45"/>
      <c r="F105" s="45"/>
      <c r="G105" s="45"/>
    </row>
    <row r="106" spans="1:7" x14ac:dyDescent="0.2">
      <c r="A106" s="45"/>
      <c r="B106" s="45"/>
      <c r="C106" s="45"/>
      <c r="D106" s="45"/>
      <c r="E106" s="45"/>
      <c r="F106" s="45"/>
      <c r="G106" s="45"/>
    </row>
    <row r="107" spans="1:7" x14ac:dyDescent="0.2">
      <c r="A107" s="45"/>
      <c r="B107" s="45"/>
      <c r="C107" s="45"/>
      <c r="D107" s="45"/>
      <c r="E107" s="45"/>
      <c r="F107" s="45"/>
      <c r="G107" s="45"/>
    </row>
    <row r="108" spans="1:7" x14ac:dyDescent="0.2">
      <c r="A108" s="45"/>
      <c r="B108" s="45"/>
      <c r="C108" s="45"/>
      <c r="D108" s="45"/>
      <c r="E108" s="45"/>
      <c r="F108" s="45"/>
      <c r="G108" s="45"/>
    </row>
    <row r="109" spans="1:7" x14ac:dyDescent="0.2">
      <c r="A109" s="45"/>
      <c r="B109" s="45"/>
      <c r="C109" s="45"/>
      <c r="D109" s="45"/>
      <c r="E109" s="45"/>
      <c r="F109" s="45"/>
      <c r="G109" s="45"/>
    </row>
    <row r="110" spans="1:7" x14ac:dyDescent="0.2">
      <c r="A110" s="45"/>
      <c r="B110" s="45"/>
      <c r="C110" s="45"/>
      <c r="D110" s="45"/>
      <c r="E110" s="45"/>
      <c r="F110" s="45"/>
      <c r="G110" s="45"/>
    </row>
    <row r="111" spans="1:7" x14ac:dyDescent="0.2">
      <c r="A111" s="45"/>
      <c r="B111" s="45"/>
      <c r="C111" s="45"/>
      <c r="D111" s="45"/>
      <c r="E111" s="45"/>
      <c r="F111" s="45"/>
      <c r="G111" s="45"/>
    </row>
    <row r="112" spans="1:7" x14ac:dyDescent="0.2">
      <c r="A112" s="45"/>
      <c r="B112" s="45"/>
      <c r="C112" s="45"/>
      <c r="D112" s="45"/>
      <c r="E112" s="45"/>
      <c r="F112" s="45"/>
      <c r="G112" s="45"/>
    </row>
    <row r="113" spans="1:7" x14ac:dyDescent="0.2">
      <c r="A113" s="45"/>
      <c r="B113" s="45"/>
      <c r="C113" s="45"/>
      <c r="D113" s="45"/>
      <c r="E113" s="45"/>
      <c r="F113" s="45"/>
      <c r="G113" s="45"/>
    </row>
    <row r="114" spans="1:7" x14ac:dyDescent="0.2">
      <c r="A114" s="45"/>
      <c r="B114" s="45"/>
      <c r="C114" s="45"/>
      <c r="D114" s="45"/>
      <c r="E114" s="45"/>
      <c r="F114" s="45"/>
      <c r="G114" s="45"/>
    </row>
    <row r="115" spans="1:7" x14ac:dyDescent="0.2">
      <c r="A115" s="45"/>
      <c r="B115" s="45"/>
      <c r="C115" s="45"/>
      <c r="D115" s="45"/>
      <c r="E115" s="45"/>
      <c r="F115" s="45"/>
      <c r="G115" s="45"/>
    </row>
    <row r="116" spans="1:7" x14ac:dyDescent="0.2">
      <c r="A116" s="45"/>
      <c r="B116" s="45"/>
      <c r="C116" s="45"/>
      <c r="D116" s="45"/>
      <c r="E116" s="45"/>
      <c r="F116" s="45"/>
      <c r="G116" s="45"/>
    </row>
    <row r="117" spans="1:7" x14ac:dyDescent="0.2">
      <c r="A117" s="45"/>
      <c r="B117" s="45"/>
      <c r="C117" s="45"/>
      <c r="D117" s="45"/>
      <c r="E117" s="45"/>
      <c r="F117" s="45"/>
      <c r="G117" s="45"/>
    </row>
    <row r="118" spans="1:7" x14ac:dyDescent="0.2">
      <c r="A118" s="45"/>
      <c r="B118" s="45"/>
      <c r="C118" s="45"/>
      <c r="D118" s="45"/>
      <c r="E118" s="45"/>
      <c r="F118" s="45"/>
      <c r="G118" s="45"/>
    </row>
    <row r="119" spans="1:7" x14ac:dyDescent="0.2">
      <c r="A119" s="45"/>
      <c r="B119" s="45"/>
      <c r="C119" s="45"/>
      <c r="D119" s="45"/>
      <c r="E119" s="45"/>
      <c r="F119" s="45"/>
      <c r="G119" s="45"/>
    </row>
    <row r="120" spans="1:7" x14ac:dyDescent="0.2">
      <c r="A120" s="45"/>
      <c r="B120" s="45"/>
      <c r="C120" s="45"/>
      <c r="D120" s="45"/>
      <c r="E120" s="45"/>
      <c r="F120" s="45"/>
      <c r="G120" s="45"/>
    </row>
    <row r="121" spans="1:7" x14ac:dyDescent="0.2">
      <c r="A121" s="45"/>
      <c r="B121" s="45"/>
      <c r="C121" s="45"/>
      <c r="D121" s="45"/>
      <c r="E121" s="45"/>
      <c r="F121" s="45"/>
      <c r="G121" s="45"/>
    </row>
    <row r="122" spans="1:7" x14ac:dyDescent="0.2">
      <c r="A122" s="45"/>
      <c r="B122" s="45"/>
      <c r="C122" s="45"/>
      <c r="D122" s="45"/>
      <c r="E122" s="45"/>
      <c r="F122" s="45"/>
      <c r="G122" s="45"/>
    </row>
    <row r="123" spans="1:7" x14ac:dyDescent="0.2">
      <c r="A123" s="45"/>
      <c r="B123" s="45"/>
      <c r="C123" s="45"/>
      <c r="D123" s="45"/>
      <c r="E123" s="45"/>
      <c r="F123" s="45"/>
      <c r="G123" s="45"/>
    </row>
  </sheetData>
  <sortState ref="A8:H19">
    <sortCondition ref="A8:A19"/>
  </sortState>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Z123"/>
  <sheetViews>
    <sheetView showGridLines="0" workbookViewId="0">
      <selection activeCell="J28" sqref="J28:K28"/>
    </sheetView>
  </sheetViews>
  <sheetFormatPr baseColWidth="10" defaultColWidth="10.85546875" defaultRowHeight="12.75" x14ac:dyDescent="0.2"/>
  <cols>
    <col min="1" max="1" width="32.7109375" style="6" customWidth="1"/>
    <col min="2" max="2" width="15.28515625" style="6" customWidth="1"/>
    <col min="3" max="3" width="14.28515625" style="6" customWidth="1"/>
    <col min="4" max="4" width="16" style="6" customWidth="1"/>
    <col min="5" max="5" width="15.28515625" style="6" customWidth="1"/>
    <col min="6" max="6" width="15.42578125" style="6" customWidth="1"/>
    <col min="7" max="7" width="13.42578125" style="6" customWidth="1"/>
    <col min="8" max="8" width="14.42578125" style="6" customWidth="1"/>
    <col min="9" max="9" width="12.85546875" style="6" bestFit="1" customWidth="1"/>
    <col min="10" max="10" width="14.85546875" style="6" customWidth="1"/>
    <col min="11" max="16384" width="10.85546875" style="6"/>
  </cols>
  <sheetData>
    <row r="1" spans="1:11" ht="18" x14ac:dyDescent="0.2">
      <c r="A1" s="99" t="str">
        <f>"LE MARCHÉ DE L’EMPLOI CADRE EN " &amp;anneen1&amp; " ET SES ÉVOLUTIONS PAR RÉGION"</f>
        <v>LE MARCHÉ DE L’EMPLOI CADRE EN 2016 ET SES ÉVOLUTIONS PAR RÉGION</v>
      </c>
      <c r="B1" s="64"/>
      <c r="C1" s="64"/>
      <c r="D1" s="64"/>
      <c r="E1" s="64"/>
      <c r="F1" s="64"/>
      <c r="G1" s="64"/>
      <c r="H1" s="64"/>
      <c r="I1" s="64"/>
      <c r="J1" s="64"/>
      <c r="K1" s="64"/>
    </row>
    <row r="2" spans="1:11" ht="15" x14ac:dyDescent="0.2">
      <c r="A2" s="100" t="s">
        <v>53</v>
      </c>
      <c r="B2" s="64"/>
      <c r="C2" s="64"/>
      <c r="D2" s="64"/>
      <c r="E2" s="64"/>
      <c r="F2" s="64"/>
      <c r="G2" s="64"/>
      <c r="H2" s="64"/>
      <c r="I2" s="64"/>
      <c r="J2" s="64"/>
      <c r="K2" s="64"/>
    </row>
    <row r="3" spans="1:11" x14ac:dyDescent="0.2">
      <c r="A3" s="85"/>
      <c r="B3" s="64"/>
      <c r="C3" s="64"/>
      <c r="D3" s="64"/>
      <c r="E3" s="64"/>
      <c r="F3" s="64"/>
      <c r="G3" s="64"/>
      <c r="H3" s="64"/>
      <c r="I3" s="64"/>
      <c r="J3" s="64"/>
      <c r="K3" s="64"/>
    </row>
    <row r="4" spans="1:11" x14ac:dyDescent="0.2">
      <c r="A4" s="85"/>
      <c r="B4" s="64"/>
      <c r="C4" s="64"/>
      <c r="D4" s="64"/>
      <c r="E4" s="64"/>
      <c r="F4" s="64"/>
      <c r="G4" s="64"/>
      <c r="H4" s="64"/>
      <c r="I4" s="64"/>
      <c r="J4" s="64"/>
      <c r="K4" s="64"/>
    </row>
    <row r="5" spans="1:11" s="7" customFormat="1" ht="15" x14ac:dyDescent="0.25">
      <c r="A5" s="85" t="str">
        <f>"Tableau 42 : Répartition des recrutements de cadres par niveau d’expérience en " &amp;anneen&amp; " selon les régions (en CDI ou CDD d’un an et plus)"</f>
        <v>Tableau 42 : Répartition des recrutements de cadres par niveau d’expérience en 2015 selon les régions (en CDI ou CDD d’un an et plus)</v>
      </c>
      <c r="B5" s="141"/>
      <c r="C5" s="141"/>
      <c r="D5" s="141"/>
      <c r="E5" s="141"/>
      <c r="F5" s="141"/>
      <c r="G5" s="141"/>
      <c r="H5" s="141"/>
      <c r="I5" s="141"/>
      <c r="J5" s="141"/>
      <c r="K5" s="141"/>
    </row>
    <row r="6" spans="1:11" s="7" customFormat="1" ht="15.75" thickBot="1" x14ac:dyDescent="0.3">
      <c r="A6" s="85"/>
      <c r="B6" s="141"/>
      <c r="C6" s="141"/>
      <c r="D6" s="141"/>
      <c r="E6" s="141"/>
      <c r="F6" s="141"/>
      <c r="G6" s="141"/>
      <c r="H6" s="141"/>
      <c r="I6" s="141"/>
      <c r="J6" s="141"/>
      <c r="K6" s="141"/>
    </row>
    <row r="7" spans="1:11" ht="58.5" customHeight="1" thickBot="1" x14ac:dyDescent="0.25">
      <c r="A7" s="423" t="s">
        <v>57</v>
      </c>
      <c r="B7" s="424" t="s">
        <v>15</v>
      </c>
      <c r="C7" s="425" t="s">
        <v>16</v>
      </c>
      <c r="D7" s="425" t="s">
        <v>17</v>
      </c>
      <c r="E7" s="425" t="s">
        <v>18</v>
      </c>
      <c r="F7" s="425" t="s">
        <v>19</v>
      </c>
      <c r="G7" s="425" t="s">
        <v>20</v>
      </c>
      <c r="H7" s="432" t="s">
        <v>1</v>
      </c>
      <c r="I7" s="64"/>
      <c r="J7" s="550" t="s">
        <v>35</v>
      </c>
      <c r="K7" s="551"/>
    </row>
    <row r="8" spans="1:11" x14ac:dyDescent="0.2">
      <c r="A8" s="427" t="s">
        <v>148</v>
      </c>
      <c r="B8" s="433">
        <v>0.23</v>
      </c>
      <c r="C8" s="433">
        <v>0.3</v>
      </c>
      <c r="D8" s="433">
        <v>0.23</v>
      </c>
      <c r="E8" s="433">
        <v>0.12</v>
      </c>
      <c r="F8" s="433">
        <v>0.05</v>
      </c>
      <c r="G8" s="433">
        <v>7.0000000000000007E-2</v>
      </c>
      <c r="H8" s="434">
        <v>0.99999999999999989</v>
      </c>
      <c r="I8" s="130"/>
      <c r="J8" s="64"/>
      <c r="K8" s="64"/>
    </row>
    <row r="9" spans="1:11" x14ac:dyDescent="0.2">
      <c r="A9" s="427" t="s">
        <v>149</v>
      </c>
      <c r="B9" s="433">
        <v>0.15</v>
      </c>
      <c r="C9" s="433">
        <v>0.24</v>
      </c>
      <c r="D9" s="433">
        <v>0.28999999999999998</v>
      </c>
      <c r="E9" s="433">
        <v>0.12</v>
      </c>
      <c r="F9" s="433">
        <v>0.1</v>
      </c>
      <c r="G9" s="433">
        <v>0.1</v>
      </c>
      <c r="H9" s="434">
        <v>1</v>
      </c>
      <c r="I9" s="130"/>
      <c r="J9" s="64"/>
      <c r="K9" s="64"/>
    </row>
    <row r="10" spans="1:11" x14ac:dyDescent="0.2">
      <c r="A10" s="427" t="s">
        <v>150</v>
      </c>
      <c r="B10" s="433">
        <v>0.19</v>
      </c>
      <c r="C10" s="433">
        <v>0.28999999999999998</v>
      </c>
      <c r="D10" s="433">
        <v>0.26</v>
      </c>
      <c r="E10" s="433">
        <v>0.15</v>
      </c>
      <c r="F10" s="433">
        <v>0.05</v>
      </c>
      <c r="G10" s="433">
        <v>0.06</v>
      </c>
      <c r="H10" s="434">
        <v>1</v>
      </c>
      <c r="I10" s="130"/>
      <c r="J10" s="64"/>
      <c r="K10" s="64"/>
    </row>
    <row r="11" spans="1:11" x14ac:dyDescent="0.2">
      <c r="A11" s="427" t="s">
        <v>151</v>
      </c>
      <c r="B11" s="433">
        <v>0.22</v>
      </c>
      <c r="C11" s="433">
        <v>0.25</v>
      </c>
      <c r="D11" s="433">
        <v>0.18</v>
      </c>
      <c r="E11" s="433">
        <v>0.17</v>
      </c>
      <c r="F11" s="433">
        <v>0.1</v>
      </c>
      <c r="G11" s="433">
        <v>0.08</v>
      </c>
      <c r="H11" s="434">
        <v>1</v>
      </c>
      <c r="I11" s="130"/>
      <c r="J11" s="64"/>
      <c r="K11" s="64"/>
    </row>
    <row r="12" spans="1:11" x14ac:dyDescent="0.2">
      <c r="A12" s="429" t="s">
        <v>276</v>
      </c>
      <c r="B12" s="433">
        <v>0.16</v>
      </c>
      <c r="C12" s="433">
        <v>0.23</v>
      </c>
      <c r="D12" s="433">
        <v>0.32</v>
      </c>
      <c r="E12" s="433">
        <v>0.14000000000000001</v>
      </c>
      <c r="F12" s="433">
        <v>7.0000000000000007E-2</v>
      </c>
      <c r="G12" s="433">
        <v>0.08</v>
      </c>
      <c r="H12" s="434">
        <v>1</v>
      </c>
      <c r="I12" s="130"/>
      <c r="J12" s="64"/>
      <c r="K12" s="64"/>
    </row>
    <row r="13" spans="1:11" x14ac:dyDescent="0.2">
      <c r="A13" s="427" t="s">
        <v>277</v>
      </c>
      <c r="B13" s="433">
        <v>0.14000000000000001</v>
      </c>
      <c r="C13" s="433">
        <v>0.25</v>
      </c>
      <c r="D13" s="433">
        <v>0.27</v>
      </c>
      <c r="E13" s="433">
        <v>0.15</v>
      </c>
      <c r="F13" s="433">
        <v>0.1</v>
      </c>
      <c r="G13" s="433">
        <v>0.09</v>
      </c>
      <c r="H13" s="434">
        <v>1</v>
      </c>
      <c r="I13" s="130"/>
      <c r="J13" s="64"/>
      <c r="K13" s="64"/>
    </row>
    <row r="14" spans="1:11" x14ac:dyDescent="0.2">
      <c r="A14" s="427" t="s">
        <v>23</v>
      </c>
      <c r="B14" s="433">
        <v>0.23</v>
      </c>
      <c r="C14" s="433">
        <v>0.33</v>
      </c>
      <c r="D14" s="433">
        <v>0.22</v>
      </c>
      <c r="E14" s="433">
        <v>0.11</v>
      </c>
      <c r="F14" s="433">
        <v>0.06</v>
      </c>
      <c r="G14" s="433">
        <v>0.05</v>
      </c>
      <c r="H14" s="434">
        <v>1</v>
      </c>
      <c r="I14" s="130"/>
      <c r="J14" s="64"/>
      <c r="K14" s="64"/>
    </row>
    <row r="15" spans="1:11" x14ac:dyDescent="0.2">
      <c r="A15" s="427" t="s">
        <v>152</v>
      </c>
      <c r="B15" s="433">
        <v>0.13</v>
      </c>
      <c r="C15" s="433">
        <v>0.26</v>
      </c>
      <c r="D15" s="433">
        <v>0.24</v>
      </c>
      <c r="E15" s="433">
        <v>0.22</v>
      </c>
      <c r="F15" s="433">
        <v>0.1</v>
      </c>
      <c r="G15" s="433">
        <v>0.05</v>
      </c>
      <c r="H15" s="434">
        <v>1</v>
      </c>
      <c r="I15" s="130"/>
      <c r="J15" s="64"/>
      <c r="K15" s="64"/>
    </row>
    <row r="16" spans="1:11" x14ac:dyDescent="0.2">
      <c r="A16" s="427" t="s">
        <v>278</v>
      </c>
      <c r="B16" s="433">
        <v>0.16</v>
      </c>
      <c r="C16" s="433">
        <v>0.24</v>
      </c>
      <c r="D16" s="433">
        <v>0.22</v>
      </c>
      <c r="E16" s="433">
        <v>0.17</v>
      </c>
      <c r="F16" s="433">
        <v>0.12</v>
      </c>
      <c r="G16" s="433">
        <v>0.09</v>
      </c>
      <c r="H16" s="434">
        <v>1</v>
      </c>
      <c r="I16" s="130"/>
      <c r="J16" s="64"/>
      <c r="K16" s="64"/>
    </row>
    <row r="17" spans="1:18" x14ac:dyDescent="0.2">
      <c r="A17" s="427" t="s">
        <v>279</v>
      </c>
      <c r="B17" s="433">
        <v>0.18</v>
      </c>
      <c r="C17" s="433">
        <v>0.31</v>
      </c>
      <c r="D17" s="433">
        <v>0.3</v>
      </c>
      <c r="E17" s="433">
        <v>0.11</v>
      </c>
      <c r="F17" s="433">
        <v>0.06</v>
      </c>
      <c r="G17" s="433">
        <v>0.04</v>
      </c>
      <c r="H17" s="434">
        <v>1</v>
      </c>
      <c r="I17" s="130"/>
      <c r="J17" s="64"/>
      <c r="K17" s="64"/>
    </row>
    <row r="18" spans="1:18" x14ac:dyDescent="0.2">
      <c r="A18" s="427" t="s">
        <v>153</v>
      </c>
      <c r="B18" s="433">
        <v>0.18</v>
      </c>
      <c r="C18" s="433">
        <v>0.28000000000000003</v>
      </c>
      <c r="D18" s="433">
        <v>0.26</v>
      </c>
      <c r="E18" s="433">
        <v>0.15</v>
      </c>
      <c r="F18" s="433">
        <v>7.0000000000000007E-2</v>
      </c>
      <c r="G18" s="433">
        <v>0.06</v>
      </c>
      <c r="H18" s="434">
        <v>1</v>
      </c>
      <c r="I18" s="130"/>
      <c r="J18" s="64"/>
      <c r="K18" s="64"/>
    </row>
    <row r="19" spans="1:18" ht="13.5" thickBot="1" x14ac:dyDescent="0.25">
      <c r="A19" s="430" t="s">
        <v>154</v>
      </c>
      <c r="B19" s="435">
        <v>0.23</v>
      </c>
      <c r="C19" s="435">
        <v>0.28000000000000003</v>
      </c>
      <c r="D19" s="435">
        <v>0.22</v>
      </c>
      <c r="E19" s="435">
        <v>0.14000000000000001</v>
      </c>
      <c r="F19" s="435">
        <v>0.06</v>
      </c>
      <c r="G19" s="435">
        <v>7.0000000000000007E-2</v>
      </c>
      <c r="H19" s="436">
        <v>0.99999999999999989</v>
      </c>
      <c r="I19" s="130"/>
      <c r="J19" s="64"/>
      <c r="K19" s="64"/>
    </row>
    <row r="20" spans="1:18" s="2" customFormat="1" ht="13.5" thickBot="1" x14ac:dyDescent="0.25">
      <c r="A20" s="373" t="s">
        <v>10</v>
      </c>
      <c r="B20" s="469">
        <v>0.21</v>
      </c>
      <c r="C20" s="469">
        <v>0.28999999999999998</v>
      </c>
      <c r="D20" s="469">
        <v>0.24</v>
      </c>
      <c r="E20" s="469">
        <v>0.13</v>
      </c>
      <c r="F20" s="469">
        <v>7.0000000000000007E-2</v>
      </c>
      <c r="G20" s="469">
        <v>0.06</v>
      </c>
      <c r="H20" s="470">
        <v>1</v>
      </c>
      <c r="I20" s="191"/>
      <c r="J20" s="85"/>
      <c r="K20" s="85"/>
    </row>
    <row r="21" spans="1:18" s="2" customFormat="1" x14ac:dyDescent="0.2">
      <c r="A21" s="95"/>
      <c r="B21" s="133"/>
      <c r="C21" s="133"/>
      <c r="D21" s="133"/>
      <c r="E21" s="133"/>
      <c r="F21" s="133"/>
      <c r="G21" s="133"/>
      <c r="H21" s="80"/>
      <c r="I21" s="130"/>
      <c r="J21" s="85"/>
      <c r="K21" s="85"/>
    </row>
    <row r="22" spans="1:18" x14ac:dyDescent="0.2">
      <c r="A22" s="81" t="str">
        <f>"Source : Apec," &amp;anneen2</f>
        <v>Source : Apec,2017</v>
      </c>
      <c r="B22" s="124"/>
      <c r="C22" s="124"/>
      <c r="D22" s="124"/>
      <c r="E22" s="124"/>
      <c r="F22" s="124"/>
      <c r="G22" s="124"/>
      <c r="H22" s="64"/>
      <c r="I22" s="130"/>
      <c r="J22" s="64"/>
      <c r="K22" s="64"/>
    </row>
    <row r="23" spans="1:18" x14ac:dyDescent="0.2">
      <c r="A23" s="81" t="str">
        <f>"Sur 100 recrutements réalisés en Bourgogne-Franche-Comté en " &amp;anneen&amp; ", " &amp;B9*100&amp; " ont concerné des jeunes diplômés et " &amp;F9*100&amp; " des cadres de 16 à 20 ans d'expérience."</f>
        <v>Sur 100 recrutements réalisés en Bourgogne-Franche-Comté en 2015, 15 ont concerné des jeunes diplômés et 10 des cadres de 16 à 20 ans d'expérience.</v>
      </c>
      <c r="B23" s="124"/>
      <c r="C23" s="124"/>
      <c r="D23" s="124"/>
      <c r="E23" s="124"/>
      <c r="F23" s="124"/>
      <c r="G23" s="124"/>
      <c r="H23" s="64"/>
      <c r="I23" s="64"/>
      <c r="J23" s="64"/>
      <c r="K23" s="64"/>
    </row>
    <row r="24" spans="1:18" x14ac:dyDescent="0.2">
      <c r="A24" s="109"/>
      <c r="B24" s="64"/>
      <c r="C24" s="64"/>
      <c r="D24" s="64"/>
      <c r="E24" s="64"/>
      <c r="F24" s="64"/>
      <c r="G24" s="64"/>
      <c r="H24" s="64"/>
      <c r="I24" s="64"/>
      <c r="J24" s="64"/>
      <c r="K24" s="64"/>
    </row>
    <row r="25" spans="1:18" s="7" customFormat="1" ht="15" x14ac:dyDescent="0.25">
      <c r="A25" s="141"/>
      <c r="B25" s="141"/>
      <c r="C25" s="141"/>
      <c r="D25" s="141"/>
      <c r="E25" s="141"/>
      <c r="F25" s="141"/>
      <c r="G25" s="141"/>
      <c r="H25" s="141"/>
      <c r="I25" s="141"/>
      <c r="J25" s="141"/>
      <c r="K25" s="141"/>
    </row>
    <row r="26" spans="1:18" s="7" customFormat="1" ht="15" x14ac:dyDescent="0.25">
      <c r="A26" s="85" t="str">
        <f>"Tableau 43 : Répartition des recrutements de cadres par niveau d’expérience en " &amp;anneen1&amp; " selon les régions (en CDI ou CDD d’un an et plus)"</f>
        <v>Tableau 43 : Répartition des recrutements de cadres par niveau d’expérience en 2016 selon les régions (en CDI ou CDD d’un an et plus)</v>
      </c>
      <c r="B26" s="141"/>
      <c r="C26" s="141"/>
      <c r="D26" s="141"/>
      <c r="E26" s="141"/>
      <c r="F26" s="141"/>
      <c r="G26" s="141"/>
      <c r="H26" s="141"/>
      <c r="I26" s="141"/>
      <c r="J26" s="141"/>
      <c r="K26" s="141"/>
    </row>
    <row r="27" spans="1:18" ht="13.5" thickBot="1" x14ac:dyDescent="0.25">
      <c r="A27" s="64"/>
      <c r="B27" s="64"/>
      <c r="C27" s="64"/>
      <c r="D27" s="64"/>
      <c r="E27" s="64"/>
      <c r="F27" s="64"/>
      <c r="G27" s="64"/>
      <c r="H27" s="64"/>
      <c r="I27" s="64"/>
      <c r="J27" s="64"/>
      <c r="K27" s="64"/>
    </row>
    <row r="28" spans="1:18" ht="51.75" thickBot="1" x14ac:dyDescent="0.25">
      <c r="A28" s="423" t="s">
        <v>57</v>
      </c>
      <c r="B28" s="424" t="s">
        <v>15</v>
      </c>
      <c r="C28" s="425" t="s">
        <v>16</v>
      </c>
      <c r="D28" s="425" t="s">
        <v>17</v>
      </c>
      <c r="E28" s="425" t="s">
        <v>18</v>
      </c>
      <c r="F28" s="425" t="s">
        <v>19</v>
      </c>
      <c r="G28" s="425" t="s">
        <v>20</v>
      </c>
      <c r="H28" s="432" t="s">
        <v>1</v>
      </c>
      <c r="I28" s="64"/>
      <c r="J28" s="550" t="s">
        <v>35</v>
      </c>
      <c r="K28" s="551"/>
    </row>
    <row r="29" spans="1:18" x14ac:dyDescent="0.2">
      <c r="A29" s="427" t="s">
        <v>148</v>
      </c>
      <c r="B29" s="447">
        <v>0.2</v>
      </c>
      <c r="C29" s="447">
        <v>0.3</v>
      </c>
      <c r="D29" s="447">
        <v>0.26</v>
      </c>
      <c r="E29" s="447">
        <v>0.13</v>
      </c>
      <c r="F29" s="447">
        <v>0.06</v>
      </c>
      <c r="G29" s="447">
        <v>0.05</v>
      </c>
      <c r="H29" s="448">
        <v>1</v>
      </c>
      <c r="I29" s="130"/>
      <c r="J29" s="131"/>
      <c r="K29" s="64"/>
      <c r="L29" s="18"/>
      <c r="M29" s="18"/>
      <c r="N29" s="18"/>
      <c r="O29" s="18"/>
      <c r="P29" s="18"/>
      <c r="Q29" s="18"/>
      <c r="R29" s="18"/>
    </row>
    <row r="30" spans="1:18" x14ac:dyDescent="0.2">
      <c r="A30" s="427" t="s">
        <v>149</v>
      </c>
      <c r="B30" s="447">
        <v>0.23</v>
      </c>
      <c r="C30" s="447">
        <v>0.3</v>
      </c>
      <c r="D30" s="447">
        <v>0.21</v>
      </c>
      <c r="E30" s="447">
        <v>0.11</v>
      </c>
      <c r="F30" s="447">
        <v>0.09</v>
      </c>
      <c r="G30" s="447">
        <v>0.06</v>
      </c>
      <c r="H30" s="448">
        <v>1</v>
      </c>
      <c r="I30" s="130"/>
      <c r="J30" s="131"/>
      <c r="K30" s="64"/>
      <c r="L30" s="18"/>
      <c r="M30" s="18"/>
      <c r="N30" s="18"/>
      <c r="O30" s="18"/>
      <c r="P30" s="18"/>
      <c r="Q30" s="18"/>
      <c r="R30" s="18"/>
    </row>
    <row r="31" spans="1:18" x14ac:dyDescent="0.2">
      <c r="A31" s="427" t="s">
        <v>150</v>
      </c>
      <c r="B31" s="447">
        <v>0.16</v>
      </c>
      <c r="C31" s="447">
        <v>0.33</v>
      </c>
      <c r="D31" s="447">
        <v>0.26</v>
      </c>
      <c r="E31" s="447">
        <v>0.13</v>
      </c>
      <c r="F31" s="447">
        <v>0.06</v>
      </c>
      <c r="G31" s="447">
        <v>0.06</v>
      </c>
      <c r="H31" s="448">
        <v>1</v>
      </c>
      <c r="I31" s="130"/>
      <c r="J31" s="131"/>
      <c r="K31" s="64"/>
      <c r="L31" s="18"/>
      <c r="M31" s="18"/>
      <c r="N31" s="18"/>
      <c r="O31" s="18"/>
      <c r="P31" s="18"/>
      <c r="Q31" s="18"/>
      <c r="R31" s="18"/>
    </row>
    <row r="32" spans="1:18" x14ac:dyDescent="0.2">
      <c r="A32" s="427" t="s">
        <v>151</v>
      </c>
      <c r="B32" s="447">
        <v>0.24</v>
      </c>
      <c r="C32" s="447">
        <v>0.22</v>
      </c>
      <c r="D32" s="447">
        <v>0.25</v>
      </c>
      <c r="E32" s="447">
        <v>0.16</v>
      </c>
      <c r="F32" s="447">
        <v>0.09</v>
      </c>
      <c r="G32" s="447">
        <v>0.04</v>
      </c>
      <c r="H32" s="448">
        <v>1</v>
      </c>
      <c r="I32" s="130"/>
      <c r="J32" s="131"/>
      <c r="K32" s="64"/>
      <c r="L32" s="18"/>
      <c r="M32" s="18"/>
      <c r="N32" s="18"/>
      <c r="O32" s="18"/>
      <c r="P32" s="18"/>
      <c r="Q32" s="18"/>
      <c r="R32" s="18"/>
    </row>
    <row r="33" spans="1:26" x14ac:dyDescent="0.2">
      <c r="A33" s="429" t="s">
        <v>276</v>
      </c>
      <c r="B33" s="447">
        <v>0.21</v>
      </c>
      <c r="C33" s="447">
        <v>0.27</v>
      </c>
      <c r="D33" s="447">
        <v>0.25</v>
      </c>
      <c r="E33" s="447">
        <v>0.13</v>
      </c>
      <c r="F33" s="447">
        <v>7.0000000000000007E-2</v>
      </c>
      <c r="G33" s="447">
        <v>7.0000000000000007E-2</v>
      </c>
      <c r="H33" s="448">
        <v>1</v>
      </c>
      <c r="I33" s="130"/>
      <c r="J33" s="131"/>
      <c r="K33" s="64"/>
      <c r="L33" s="18"/>
      <c r="M33" s="18"/>
      <c r="N33" s="18"/>
      <c r="O33" s="18"/>
      <c r="P33" s="18"/>
      <c r="Q33" s="18"/>
      <c r="R33" s="18"/>
    </row>
    <row r="34" spans="1:26" x14ac:dyDescent="0.2">
      <c r="A34" s="427" t="s">
        <v>277</v>
      </c>
      <c r="B34" s="447">
        <v>0.18</v>
      </c>
      <c r="C34" s="447">
        <v>0.24</v>
      </c>
      <c r="D34" s="447">
        <v>0.27999999999999997</v>
      </c>
      <c r="E34" s="447">
        <v>0.13</v>
      </c>
      <c r="F34" s="447">
        <v>7.0000000000000007E-2</v>
      </c>
      <c r="G34" s="447">
        <v>0.1</v>
      </c>
      <c r="H34" s="448">
        <v>0.99999999999999989</v>
      </c>
      <c r="I34" s="130"/>
      <c r="J34" s="131"/>
      <c r="K34" s="64"/>
      <c r="L34" s="18"/>
      <c r="M34" s="18"/>
      <c r="N34" s="18"/>
      <c r="O34" s="18"/>
      <c r="P34" s="18"/>
      <c r="Q34" s="18"/>
      <c r="R34" s="18"/>
    </row>
    <row r="35" spans="1:26" x14ac:dyDescent="0.2">
      <c r="A35" s="427" t="s">
        <v>23</v>
      </c>
      <c r="B35" s="447">
        <v>0.21</v>
      </c>
      <c r="C35" s="447">
        <v>0.3</v>
      </c>
      <c r="D35" s="447">
        <v>0.27</v>
      </c>
      <c r="E35" s="447">
        <v>0.12</v>
      </c>
      <c r="F35" s="447">
        <v>0.06</v>
      </c>
      <c r="G35" s="447">
        <v>0.04</v>
      </c>
      <c r="H35" s="448">
        <v>1</v>
      </c>
      <c r="I35" s="130"/>
      <c r="J35" s="131"/>
      <c r="K35" s="64"/>
      <c r="L35" s="18"/>
      <c r="M35" s="18"/>
      <c r="N35" s="18"/>
      <c r="O35" s="18"/>
      <c r="P35" s="18"/>
      <c r="Q35" s="18"/>
      <c r="R35" s="18"/>
    </row>
    <row r="36" spans="1:26" x14ac:dyDescent="0.2">
      <c r="A36" s="427" t="s">
        <v>152</v>
      </c>
      <c r="B36" s="447">
        <v>0.15</v>
      </c>
      <c r="C36" s="447">
        <v>0.24</v>
      </c>
      <c r="D36" s="447">
        <v>0.28999999999999998</v>
      </c>
      <c r="E36" s="447">
        <v>0.12</v>
      </c>
      <c r="F36" s="447">
        <v>0.08</v>
      </c>
      <c r="G36" s="447">
        <v>0.12</v>
      </c>
      <c r="H36" s="448">
        <v>0.99999999999999989</v>
      </c>
      <c r="I36" s="130"/>
      <c r="J36" s="131"/>
      <c r="K36" s="64"/>
      <c r="L36" s="18"/>
      <c r="M36" s="18"/>
      <c r="N36" s="18"/>
      <c r="O36" s="18"/>
      <c r="P36" s="18"/>
      <c r="Q36" s="18"/>
      <c r="R36" s="18"/>
    </row>
    <row r="37" spans="1:26" x14ac:dyDescent="0.2">
      <c r="A37" s="427" t="s">
        <v>278</v>
      </c>
      <c r="B37" s="447">
        <v>0.19</v>
      </c>
      <c r="C37" s="447">
        <v>0.25</v>
      </c>
      <c r="D37" s="447">
        <v>0.27</v>
      </c>
      <c r="E37" s="447">
        <v>0.15</v>
      </c>
      <c r="F37" s="447">
        <v>7.0000000000000007E-2</v>
      </c>
      <c r="G37" s="447">
        <v>7.0000000000000007E-2</v>
      </c>
      <c r="H37" s="448">
        <v>1</v>
      </c>
      <c r="I37" s="130"/>
      <c r="J37" s="131"/>
      <c r="K37" s="64"/>
      <c r="L37" s="18"/>
      <c r="M37" s="18"/>
      <c r="N37" s="18"/>
      <c r="O37" s="18"/>
      <c r="P37" s="18"/>
      <c r="Q37" s="18"/>
      <c r="R37" s="18"/>
    </row>
    <row r="38" spans="1:26" x14ac:dyDescent="0.2">
      <c r="A38" s="427" t="s">
        <v>279</v>
      </c>
      <c r="B38" s="447">
        <v>0.2</v>
      </c>
      <c r="C38" s="447">
        <v>0.3</v>
      </c>
      <c r="D38" s="447">
        <v>0.24</v>
      </c>
      <c r="E38" s="447">
        <v>0.12</v>
      </c>
      <c r="F38" s="447">
        <v>0.08</v>
      </c>
      <c r="G38" s="447">
        <v>0.06</v>
      </c>
      <c r="H38" s="448">
        <v>1</v>
      </c>
      <c r="I38" s="130"/>
      <c r="J38" s="131"/>
      <c r="K38" s="64"/>
      <c r="L38" s="18"/>
      <c r="M38" s="18"/>
      <c r="N38" s="18"/>
      <c r="O38" s="18"/>
      <c r="P38" s="18"/>
      <c r="Q38" s="18"/>
      <c r="R38" s="18"/>
    </row>
    <row r="39" spans="1:26" x14ac:dyDescent="0.2">
      <c r="A39" s="427" t="s">
        <v>153</v>
      </c>
      <c r="B39" s="447">
        <v>0.19</v>
      </c>
      <c r="C39" s="447">
        <v>0.28000000000000003</v>
      </c>
      <c r="D39" s="447">
        <v>0.31</v>
      </c>
      <c r="E39" s="447">
        <v>0.13</v>
      </c>
      <c r="F39" s="447">
        <v>0.05</v>
      </c>
      <c r="G39" s="447">
        <v>0.04</v>
      </c>
      <c r="H39" s="448">
        <v>1</v>
      </c>
      <c r="I39" s="130"/>
      <c r="J39" s="131"/>
      <c r="K39" s="64"/>
      <c r="L39" s="18"/>
      <c r="M39" s="18"/>
      <c r="N39" s="18"/>
      <c r="O39" s="18"/>
      <c r="P39" s="18"/>
      <c r="Q39" s="18"/>
      <c r="R39" s="18"/>
    </row>
    <row r="40" spans="1:26" ht="13.5" thickBot="1" x14ac:dyDescent="0.25">
      <c r="A40" s="444" t="s">
        <v>154</v>
      </c>
      <c r="B40" s="465">
        <v>0.22</v>
      </c>
      <c r="C40" s="465">
        <v>0.27999999999999997</v>
      </c>
      <c r="D40" s="465">
        <v>0.26</v>
      </c>
      <c r="E40" s="465">
        <v>0.1</v>
      </c>
      <c r="F40" s="465">
        <v>7.0000000000000007E-2</v>
      </c>
      <c r="G40" s="465">
        <v>7.0000000000000007E-2</v>
      </c>
      <c r="H40" s="466">
        <v>1</v>
      </c>
      <c r="I40" s="130"/>
      <c r="J40" s="131"/>
      <c r="K40" s="64"/>
      <c r="L40" s="18"/>
      <c r="M40" s="18"/>
      <c r="N40" s="18"/>
      <c r="O40" s="18"/>
      <c r="P40" s="18"/>
      <c r="Q40" s="18"/>
      <c r="R40" s="18"/>
    </row>
    <row r="41" spans="1:26" s="2" customFormat="1" ht="13.5" thickBot="1" x14ac:dyDescent="0.25">
      <c r="A41" s="373" t="s">
        <v>10</v>
      </c>
      <c r="B41" s="467">
        <v>0.2</v>
      </c>
      <c r="C41" s="467">
        <v>0.3</v>
      </c>
      <c r="D41" s="467">
        <v>0.27</v>
      </c>
      <c r="E41" s="467">
        <v>0.12</v>
      </c>
      <c r="F41" s="467">
        <v>0.06</v>
      </c>
      <c r="G41" s="467">
        <v>0.05</v>
      </c>
      <c r="H41" s="468">
        <v>1</v>
      </c>
      <c r="I41" s="130"/>
      <c r="J41" s="131"/>
      <c r="K41" s="85"/>
      <c r="L41" s="18"/>
      <c r="M41" s="18"/>
      <c r="N41" s="18"/>
      <c r="O41" s="18"/>
      <c r="P41" s="18"/>
      <c r="Q41" s="18"/>
      <c r="R41" s="18"/>
      <c r="T41" s="6"/>
      <c r="U41" s="6"/>
      <c r="V41" s="6"/>
      <c r="W41" s="6"/>
      <c r="X41" s="6"/>
      <c r="Y41" s="6"/>
      <c r="Z41" s="6"/>
    </row>
    <row r="42" spans="1:26" s="2" customFormat="1" x14ac:dyDescent="0.2">
      <c r="A42" s="95"/>
      <c r="B42" s="133"/>
      <c r="C42" s="133"/>
      <c r="D42" s="133"/>
      <c r="E42" s="133"/>
      <c r="F42" s="133"/>
      <c r="G42" s="133"/>
      <c r="H42" s="133"/>
      <c r="I42" s="64"/>
      <c r="J42" s="85"/>
      <c r="K42" s="85"/>
    </row>
    <row r="43" spans="1:26" x14ac:dyDescent="0.2">
      <c r="A43" s="81" t="str">
        <f>"Source : Apec," &amp;anneen2</f>
        <v>Source : Apec,2017</v>
      </c>
      <c r="B43" s="124"/>
      <c r="C43" s="124"/>
      <c r="D43" s="124"/>
      <c r="E43" s="124"/>
      <c r="F43" s="124"/>
      <c r="G43" s="124"/>
      <c r="H43" s="64"/>
      <c r="I43" s="130"/>
      <c r="J43" s="64"/>
      <c r="K43" s="64"/>
    </row>
    <row r="44" spans="1:26" x14ac:dyDescent="0.2">
      <c r="A44" s="81" t="str">
        <f>"Sur 100 recrutements réalisés dans la région Auvergne-Rhône-Alpes en " &amp;anneen1&amp;  ", " &amp;B29*100&amp; " ont concerné des jeunes diplômés et "&amp;F29*100&amp;  " des cadres de 16 à 20 ans d'expérience."</f>
        <v>Sur 100 recrutements réalisés dans la région Auvergne-Rhône-Alpes en 2016, 20 ont concerné des jeunes diplômés et 6 des cadres de 16 à 20 ans d'expérience.</v>
      </c>
      <c r="B44" s="124"/>
      <c r="C44" s="124"/>
      <c r="D44" s="124"/>
      <c r="E44" s="124"/>
      <c r="F44" s="124"/>
      <c r="G44" s="124"/>
      <c r="H44" s="64"/>
      <c r="I44" s="64"/>
      <c r="J44" s="64"/>
      <c r="K44" s="64"/>
    </row>
    <row r="45" spans="1:26" x14ac:dyDescent="0.2">
      <c r="A45" s="64"/>
      <c r="B45" s="124"/>
      <c r="C45" s="124"/>
      <c r="D45" s="124"/>
      <c r="E45" s="124"/>
      <c r="F45" s="124"/>
      <c r="G45" s="124"/>
      <c r="H45" s="64"/>
      <c r="I45" s="64"/>
      <c r="J45" s="64"/>
      <c r="K45" s="64"/>
    </row>
    <row r="46" spans="1:26" x14ac:dyDescent="0.2">
      <c r="A46" s="64"/>
      <c r="B46" s="124"/>
      <c r="C46" s="124"/>
      <c r="D46" s="124"/>
      <c r="E46" s="124"/>
      <c r="F46" s="124"/>
      <c r="G46" s="124"/>
      <c r="H46" s="64"/>
      <c r="I46" s="64"/>
      <c r="J46" s="64"/>
      <c r="K46" s="64"/>
    </row>
    <row r="47" spans="1:26" x14ac:dyDescent="0.2">
      <c r="A47" s="64"/>
      <c r="B47" s="124"/>
      <c r="C47" s="124"/>
      <c r="D47" s="124"/>
      <c r="E47" s="124"/>
      <c r="F47" s="124"/>
      <c r="G47" s="124"/>
      <c r="H47" s="64"/>
      <c r="I47" s="64"/>
      <c r="J47" s="64"/>
      <c r="K47" s="64"/>
    </row>
    <row r="48" spans="1:26" x14ac:dyDescent="0.2">
      <c r="A48" s="64"/>
      <c r="B48" s="124"/>
      <c r="C48" s="124"/>
      <c r="D48" s="124"/>
      <c r="E48" s="124"/>
      <c r="F48" s="124"/>
      <c r="G48" s="124"/>
      <c r="H48" s="64"/>
      <c r="I48" s="64"/>
      <c r="J48" s="64"/>
      <c r="K48" s="64"/>
    </row>
    <row r="49" spans="1:11" x14ac:dyDescent="0.2">
      <c r="A49" s="64"/>
      <c r="B49" s="124"/>
      <c r="C49" s="124"/>
      <c r="D49" s="124"/>
      <c r="E49" s="124"/>
      <c r="F49" s="124"/>
      <c r="G49" s="124"/>
      <c r="H49" s="64"/>
      <c r="I49" s="64"/>
      <c r="J49" s="64"/>
      <c r="K49" s="64"/>
    </row>
    <row r="50" spans="1:11" x14ac:dyDescent="0.2">
      <c r="A50" s="64"/>
      <c r="B50" s="124"/>
      <c r="C50" s="124"/>
      <c r="D50" s="124"/>
      <c r="E50" s="124"/>
      <c r="F50" s="124"/>
      <c r="G50" s="124"/>
      <c r="H50" s="64"/>
      <c r="I50" s="64"/>
      <c r="J50" s="64"/>
      <c r="K50" s="64"/>
    </row>
    <row r="51" spans="1:11" x14ac:dyDescent="0.2">
      <c r="A51" s="64"/>
      <c r="B51" s="124"/>
      <c r="C51" s="124"/>
      <c r="D51" s="124"/>
      <c r="E51" s="124"/>
      <c r="F51" s="124"/>
      <c r="G51" s="124"/>
      <c r="H51" s="64"/>
      <c r="I51" s="64"/>
      <c r="J51" s="64"/>
      <c r="K51" s="64"/>
    </row>
    <row r="52" spans="1:11" x14ac:dyDescent="0.2">
      <c r="A52" s="64"/>
      <c r="B52" s="124"/>
      <c r="C52" s="124"/>
      <c r="D52" s="124"/>
      <c r="E52" s="124"/>
      <c r="F52" s="124"/>
      <c r="G52" s="124"/>
      <c r="H52" s="64"/>
      <c r="I52" s="64"/>
      <c r="J52" s="64"/>
      <c r="K52" s="64"/>
    </row>
    <row r="53" spans="1:11" x14ac:dyDescent="0.2">
      <c r="A53" s="64"/>
      <c r="B53" s="124"/>
      <c r="C53" s="124"/>
      <c r="D53" s="124"/>
      <c r="E53" s="124"/>
      <c r="F53" s="124"/>
      <c r="G53" s="124"/>
      <c r="H53" s="64"/>
      <c r="I53" s="64"/>
      <c r="J53" s="64"/>
      <c r="K53" s="64"/>
    </row>
    <row r="54" spans="1:11" x14ac:dyDescent="0.2">
      <c r="A54" s="64"/>
      <c r="B54" s="124"/>
      <c r="C54" s="124"/>
      <c r="D54" s="124"/>
      <c r="E54" s="124"/>
      <c r="F54" s="124"/>
      <c r="G54" s="124"/>
      <c r="H54" s="64"/>
      <c r="I54" s="64"/>
      <c r="J54" s="64"/>
      <c r="K54" s="64"/>
    </row>
    <row r="55" spans="1:11" x14ac:dyDescent="0.2">
      <c r="A55" s="64"/>
      <c r="B55" s="124"/>
      <c r="C55" s="124"/>
      <c r="D55" s="124"/>
      <c r="E55" s="124"/>
      <c r="F55" s="124"/>
      <c r="G55" s="124"/>
      <c r="H55" s="64"/>
      <c r="I55" s="64"/>
      <c r="J55" s="64"/>
      <c r="K55" s="64"/>
    </row>
    <row r="56" spans="1:11" x14ac:dyDescent="0.2">
      <c r="A56" s="45"/>
      <c r="B56" s="474"/>
      <c r="C56" s="474"/>
      <c r="D56" s="474"/>
      <c r="E56" s="474"/>
      <c r="F56" s="474"/>
      <c r="G56" s="474"/>
    </row>
    <row r="57" spans="1:11" x14ac:dyDescent="0.2">
      <c r="A57" s="45"/>
      <c r="B57" s="45"/>
      <c r="C57" s="45"/>
      <c r="D57" s="45"/>
      <c r="E57" s="45"/>
      <c r="F57" s="45"/>
      <c r="G57" s="45"/>
    </row>
    <row r="58" spans="1:11" x14ac:dyDescent="0.2">
      <c r="A58" s="45"/>
      <c r="B58" s="45"/>
      <c r="C58" s="45"/>
      <c r="D58" s="45"/>
      <c r="E58" s="45"/>
      <c r="F58" s="45"/>
      <c r="G58" s="45"/>
    </row>
    <row r="59" spans="1:11" x14ac:dyDescent="0.2">
      <c r="A59" s="45"/>
      <c r="B59" s="45"/>
      <c r="C59" s="45"/>
      <c r="D59" s="45"/>
      <c r="E59" s="45"/>
      <c r="F59" s="45"/>
      <c r="G59" s="45"/>
    </row>
    <row r="60" spans="1:11" x14ac:dyDescent="0.2">
      <c r="A60" s="45"/>
      <c r="B60" s="45"/>
      <c r="C60" s="45"/>
      <c r="D60" s="45"/>
      <c r="E60" s="45"/>
      <c r="F60" s="45"/>
      <c r="G60" s="45"/>
    </row>
    <row r="61" spans="1:11" x14ac:dyDescent="0.2">
      <c r="A61" s="45"/>
      <c r="B61" s="45"/>
      <c r="C61" s="45"/>
      <c r="D61" s="45"/>
      <c r="E61" s="45"/>
      <c r="F61" s="45"/>
      <c r="G61" s="45"/>
    </row>
    <row r="62" spans="1:11" x14ac:dyDescent="0.2">
      <c r="A62" s="45"/>
      <c r="B62" s="45"/>
      <c r="C62" s="45"/>
      <c r="D62" s="45"/>
      <c r="E62" s="45"/>
      <c r="F62" s="45"/>
      <c r="G62" s="45"/>
    </row>
    <row r="63" spans="1:11" x14ac:dyDescent="0.2">
      <c r="A63" s="45"/>
      <c r="B63" s="45"/>
      <c r="C63" s="45"/>
      <c r="D63" s="45"/>
      <c r="E63" s="45"/>
      <c r="F63" s="45"/>
      <c r="G63" s="45"/>
    </row>
    <row r="64" spans="1:11" x14ac:dyDescent="0.2">
      <c r="A64" s="45"/>
      <c r="B64" s="45"/>
      <c r="C64" s="45"/>
      <c r="D64" s="45"/>
      <c r="E64" s="45"/>
      <c r="F64" s="45"/>
      <c r="G64" s="45"/>
    </row>
    <row r="65" spans="1:7" x14ac:dyDescent="0.2">
      <c r="A65" s="45"/>
      <c r="B65" s="45"/>
      <c r="C65" s="45"/>
      <c r="D65" s="45"/>
      <c r="E65" s="45"/>
      <c r="F65" s="45"/>
      <c r="G65" s="45"/>
    </row>
    <row r="66" spans="1:7" x14ac:dyDescent="0.2">
      <c r="A66" s="45"/>
      <c r="B66" s="45"/>
      <c r="C66" s="45"/>
      <c r="D66" s="45"/>
      <c r="E66" s="45"/>
      <c r="F66" s="45"/>
      <c r="G66" s="45"/>
    </row>
    <row r="67" spans="1:7" x14ac:dyDescent="0.2">
      <c r="A67" s="45"/>
      <c r="B67" s="45"/>
      <c r="C67" s="45"/>
      <c r="D67" s="45"/>
      <c r="E67" s="45"/>
      <c r="F67" s="45"/>
      <c r="G67" s="45"/>
    </row>
    <row r="68" spans="1:7" x14ac:dyDescent="0.2">
      <c r="A68" s="45"/>
      <c r="B68" s="45"/>
      <c r="C68" s="45"/>
      <c r="D68" s="45"/>
      <c r="E68" s="45"/>
      <c r="F68" s="45"/>
      <c r="G68" s="45"/>
    </row>
    <row r="69" spans="1:7" x14ac:dyDescent="0.2">
      <c r="A69" s="45"/>
      <c r="B69" s="45"/>
      <c r="C69" s="45"/>
      <c r="D69" s="45"/>
      <c r="E69" s="45"/>
      <c r="F69" s="45"/>
      <c r="G69" s="45"/>
    </row>
    <row r="70" spans="1:7" x14ac:dyDescent="0.2">
      <c r="A70" s="45"/>
      <c r="B70" s="45"/>
      <c r="C70" s="45"/>
      <c r="D70" s="45"/>
      <c r="E70" s="45"/>
      <c r="F70" s="45"/>
      <c r="G70" s="45"/>
    </row>
    <row r="71" spans="1:7" x14ac:dyDescent="0.2">
      <c r="A71" s="45"/>
      <c r="B71" s="45"/>
      <c r="C71" s="45"/>
      <c r="D71" s="45"/>
      <c r="E71" s="45"/>
      <c r="F71" s="45"/>
      <c r="G71" s="45"/>
    </row>
    <row r="72" spans="1:7" x14ac:dyDescent="0.2">
      <c r="A72" s="45"/>
      <c r="B72" s="45"/>
      <c r="C72" s="45"/>
      <c r="D72" s="45"/>
      <c r="E72" s="45"/>
      <c r="F72" s="45"/>
      <c r="G72" s="45"/>
    </row>
    <row r="73" spans="1:7" x14ac:dyDescent="0.2">
      <c r="A73" s="45"/>
      <c r="B73" s="45"/>
      <c r="C73" s="45"/>
      <c r="D73" s="45"/>
      <c r="E73" s="45"/>
      <c r="F73" s="45"/>
      <c r="G73" s="45"/>
    </row>
    <row r="74" spans="1:7" x14ac:dyDescent="0.2">
      <c r="A74" s="45"/>
      <c r="B74" s="45"/>
      <c r="C74" s="45"/>
      <c r="D74" s="45"/>
      <c r="E74" s="45"/>
      <c r="F74" s="45"/>
      <c r="G74" s="45"/>
    </row>
    <row r="75" spans="1:7" x14ac:dyDescent="0.2">
      <c r="A75" s="45"/>
      <c r="B75" s="45"/>
      <c r="C75" s="45"/>
      <c r="D75" s="45"/>
      <c r="E75" s="45"/>
      <c r="F75" s="45"/>
      <c r="G75" s="45"/>
    </row>
    <row r="76" spans="1:7" x14ac:dyDescent="0.2">
      <c r="A76" s="45"/>
      <c r="B76" s="45"/>
      <c r="C76" s="45"/>
      <c r="D76" s="45"/>
      <c r="E76" s="45"/>
      <c r="F76" s="45"/>
      <c r="G76" s="45"/>
    </row>
    <row r="77" spans="1:7" x14ac:dyDescent="0.2">
      <c r="A77" s="45"/>
      <c r="B77" s="45"/>
      <c r="C77" s="45"/>
      <c r="D77" s="45"/>
      <c r="E77" s="45"/>
      <c r="F77" s="45"/>
      <c r="G77" s="45"/>
    </row>
    <row r="78" spans="1:7" x14ac:dyDescent="0.2">
      <c r="A78" s="45"/>
      <c r="B78" s="45"/>
      <c r="C78" s="45"/>
      <c r="D78" s="45"/>
      <c r="E78" s="45"/>
      <c r="F78" s="45"/>
      <c r="G78" s="45"/>
    </row>
    <row r="79" spans="1:7" x14ac:dyDescent="0.2">
      <c r="A79" s="45"/>
      <c r="B79" s="45"/>
      <c r="C79" s="45"/>
      <c r="D79" s="45"/>
      <c r="E79" s="45"/>
      <c r="F79" s="45"/>
      <c r="G79" s="45"/>
    </row>
    <row r="80" spans="1:7" x14ac:dyDescent="0.2">
      <c r="A80" s="45"/>
      <c r="B80" s="45"/>
      <c r="C80" s="45"/>
      <c r="D80" s="45"/>
      <c r="E80" s="45"/>
      <c r="F80" s="45"/>
      <c r="G80" s="45"/>
    </row>
    <row r="81" spans="1:7" x14ac:dyDescent="0.2">
      <c r="A81" s="45"/>
      <c r="B81" s="45"/>
      <c r="C81" s="45"/>
      <c r="D81" s="45"/>
      <c r="E81" s="45"/>
      <c r="F81" s="45"/>
      <c r="G81" s="45"/>
    </row>
    <row r="82" spans="1:7" x14ac:dyDescent="0.2">
      <c r="A82" s="45"/>
      <c r="B82" s="45"/>
      <c r="C82" s="45"/>
      <c r="D82" s="45"/>
      <c r="E82" s="45"/>
      <c r="F82" s="45"/>
      <c r="G82" s="45"/>
    </row>
    <row r="83" spans="1:7" x14ac:dyDescent="0.2">
      <c r="A83" s="45"/>
      <c r="B83" s="45"/>
      <c r="C83" s="45"/>
      <c r="D83" s="45"/>
      <c r="E83" s="45"/>
      <c r="F83" s="45"/>
      <c r="G83" s="45"/>
    </row>
    <row r="84" spans="1:7" x14ac:dyDescent="0.2">
      <c r="A84" s="45"/>
      <c r="B84" s="45"/>
      <c r="C84" s="45"/>
      <c r="D84" s="45"/>
      <c r="E84" s="45"/>
      <c r="F84" s="45"/>
      <c r="G84" s="45"/>
    </row>
    <row r="85" spans="1:7" x14ac:dyDescent="0.2">
      <c r="A85" s="45"/>
      <c r="B85" s="45"/>
      <c r="C85" s="45"/>
      <c r="D85" s="45"/>
      <c r="E85" s="45"/>
      <c r="F85" s="45"/>
      <c r="G85" s="45"/>
    </row>
    <row r="86" spans="1:7" x14ac:dyDescent="0.2">
      <c r="A86" s="45"/>
      <c r="B86" s="45"/>
      <c r="C86" s="45"/>
      <c r="D86" s="45"/>
      <c r="E86" s="45"/>
      <c r="F86" s="45"/>
      <c r="G86" s="45"/>
    </row>
    <row r="87" spans="1:7" x14ac:dyDescent="0.2">
      <c r="A87" s="45"/>
      <c r="B87" s="45"/>
      <c r="C87" s="45"/>
      <c r="D87" s="45"/>
      <c r="E87" s="45"/>
      <c r="F87" s="45"/>
      <c r="G87" s="45"/>
    </row>
    <row r="88" spans="1:7" x14ac:dyDescent="0.2">
      <c r="A88" s="45"/>
      <c r="B88" s="45"/>
      <c r="C88" s="45"/>
      <c r="D88" s="45"/>
      <c r="E88" s="45"/>
      <c r="F88" s="45"/>
      <c r="G88" s="45"/>
    </row>
    <row r="89" spans="1:7" x14ac:dyDescent="0.2">
      <c r="A89" s="45"/>
      <c r="B89" s="45"/>
      <c r="C89" s="45"/>
      <c r="D89" s="45"/>
      <c r="E89" s="45"/>
      <c r="F89" s="45"/>
      <c r="G89" s="45"/>
    </row>
    <row r="90" spans="1:7" x14ac:dyDescent="0.2">
      <c r="A90" s="45"/>
      <c r="B90" s="45"/>
      <c r="C90" s="45"/>
      <c r="D90" s="45"/>
      <c r="E90" s="45"/>
      <c r="F90" s="45"/>
      <c r="G90" s="45"/>
    </row>
    <row r="91" spans="1:7" x14ac:dyDescent="0.2">
      <c r="A91" s="45"/>
      <c r="B91" s="45"/>
      <c r="C91" s="45"/>
      <c r="D91" s="45"/>
      <c r="E91" s="45"/>
      <c r="F91" s="45"/>
      <c r="G91" s="45"/>
    </row>
    <row r="92" spans="1:7" x14ac:dyDescent="0.2">
      <c r="A92" s="45"/>
      <c r="B92" s="45"/>
      <c r="C92" s="45"/>
      <c r="D92" s="45"/>
      <c r="E92" s="45"/>
      <c r="F92" s="45"/>
      <c r="G92" s="45"/>
    </row>
    <row r="93" spans="1:7" x14ac:dyDescent="0.2">
      <c r="A93" s="45"/>
      <c r="B93" s="45"/>
      <c r="C93" s="45"/>
      <c r="D93" s="45"/>
      <c r="E93" s="45"/>
      <c r="F93" s="45"/>
      <c r="G93" s="45"/>
    </row>
    <row r="94" spans="1:7" x14ac:dyDescent="0.2">
      <c r="A94" s="45"/>
      <c r="B94" s="45"/>
      <c r="C94" s="45"/>
      <c r="D94" s="45"/>
      <c r="E94" s="45"/>
      <c r="F94" s="45"/>
      <c r="G94" s="45"/>
    </row>
    <row r="95" spans="1:7" x14ac:dyDescent="0.2">
      <c r="A95" s="45"/>
      <c r="B95" s="45"/>
      <c r="C95" s="45"/>
      <c r="D95" s="45"/>
      <c r="E95" s="45"/>
      <c r="F95" s="45"/>
      <c r="G95" s="45"/>
    </row>
    <row r="96" spans="1:7" x14ac:dyDescent="0.2">
      <c r="A96" s="45"/>
      <c r="B96" s="45"/>
      <c r="C96" s="45"/>
      <c r="D96" s="45"/>
      <c r="E96" s="45"/>
      <c r="F96" s="45"/>
      <c r="G96" s="45"/>
    </row>
    <row r="97" spans="1:7" x14ac:dyDescent="0.2">
      <c r="A97" s="45"/>
      <c r="B97" s="45"/>
      <c r="C97" s="45"/>
      <c r="D97" s="45"/>
      <c r="E97" s="45"/>
      <c r="F97" s="45"/>
      <c r="G97" s="45"/>
    </row>
    <row r="98" spans="1:7" x14ac:dyDescent="0.2">
      <c r="A98" s="45"/>
      <c r="B98" s="45"/>
      <c r="C98" s="45"/>
      <c r="D98" s="45"/>
      <c r="E98" s="45"/>
      <c r="F98" s="45"/>
      <c r="G98" s="45"/>
    </row>
    <row r="99" spans="1:7" x14ac:dyDescent="0.2">
      <c r="A99" s="45"/>
      <c r="B99" s="45"/>
      <c r="C99" s="45"/>
      <c r="D99" s="45"/>
      <c r="E99" s="45"/>
      <c r="F99" s="45"/>
      <c r="G99" s="45"/>
    </row>
    <row r="100" spans="1:7" x14ac:dyDescent="0.2">
      <c r="A100" s="45"/>
      <c r="B100" s="45"/>
      <c r="C100" s="45"/>
      <c r="D100" s="45"/>
      <c r="E100" s="45"/>
      <c r="F100" s="45"/>
      <c r="G100" s="45"/>
    </row>
    <row r="101" spans="1:7" x14ac:dyDescent="0.2">
      <c r="A101" s="45"/>
      <c r="B101" s="45"/>
      <c r="C101" s="45"/>
      <c r="D101" s="45"/>
      <c r="E101" s="45"/>
      <c r="F101" s="45"/>
      <c r="G101" s="45"/>
    </row>
    <row r="102" spans="1:7" x14ac:dyDescent="0.2">
      <c r="A102" s="45"/>
      <c r="B102" s="45"/>
      <c r="C102" s="45"/>
      <c r="D102" s="45"/>
      <c r="E102" s="45"/>
      <c r="F102" s="45"/>
      <c r="G102" s="45"/>
    </row>
    <row r="103" spans="1:7" x14ac:dyDescent="0.2">
      <c r="A103" s="45"/>
      <c r="B103" s="45"/>
      <c r="C103" s="45"/>
      <c r="D103" s="45"/>
      <c r="E103" s="45"/>
      <c r="F103" s="45"/>
      <c r="G103" s="45"/>
    </row>
    <row r="104" spans="1:7" x14ac:dyDescent="0.2">
      <c r="A104" s="45"/>
      <c r="B104" s="45"/>
      <c r="C104" s="45"/>
      <c r="D104" s="45"/>
      <c r="E104" s="45"/>
      <c r="F104" s="45"/>
      <c r="G104" s="45"/>
    </row>
    <row r="105" spans="1:7" x14ac:dyDescent="0.2">
      <c r="A105" s="45"/>
      <c r="B105" s="45"/>
      <c r="C105" s="45"/>
      <c r="D105" s="45"/>
      <c r="E105" s="45"/>
      <c r="F105" s="45"/>
      <c r="G105" s="45"/>
    </row>
    <row r="106" spans="1:7" x14ac:dyDescent="0.2">
      <c r="A106" s="45"/>
      <c r="B106" s="45"/>
      <c r="C106" s="45"/>
      <c r="D106" s="45"/>
      <c r="E106" s="45"/>
      <c r="F106" s="45"/>
      <c r="G106" s="45"/>
    </row>
    <row r="107" spans="1:7" x14ac:dyDescent="0.2">
      <c r="A107" s="45"/>
      <c r="B107" s="45"/>
      <c r="C107" s="45"/>
      <c r="D107" s="45"/>
      <c r="E107" s="45"/>
      <c r="F107" s="45"/>
      <c r="G107" s="45"/>
    </row>
    <row r="108" spans="1:7" x14ac:dyDescent="0.2">
      <c r="A108" s="45"/>
      <c r="B108" s="45"/>
      <c r="C108" s="45"/>
      <c r="D108" s="45"/>
      <c r="E108" s="45"/>
      <c r="F108" s="45"/>
      <c r="G108" s="45"/>
    </row>
    <row r="109" spans="1:7" x14ac:dyDescent="0.2">
      <c r="A109" s="45"/>
      <c r="B109" s="45"/>
      <c r="C109" s="45"/>
      <c r="D109" s="45"/>
      <c r="E109" s="45"/>
      <c r="F109" s="45"/>
      <c r="G109" s="45"/>
    </row>
    <row r="110" spans="1:7" x14ac:dyDescent="0.2">
      <c r="A110" s="45"/>
      <c r="B110" s="45"/>
      <c r="C110" s="45"/>
      <c r="D110" s="45"/>
      <c r="E110" s="45"/>
      <c r="F110" s="45"/>
      <c r="G110" s="45"/>
    </row>
    <row r="111" spans="1:7" x14ac:dyDescent="0.2">
      <c r="A111" s="45"/>
      <c r="B111" s="45"/>
      <c r="C111" s="45"/>
      <c r="D111" s="45"/>
      <c r="E111" s="45"/>
      <c r="F111" s="45"/>
      <c r="G111" s="45"/>
    </row>
    <row r="112" spans="1:7" x14ac:dyDescent="0.2">
      <c r="A112" s="45"/>
      <c r="B112" s="45"/>
      <c r="C112" s="45"/>
      <c r="D112" s="45"/>
      <c r="E112" s="45"/>
      <c r="F112" s="45"/>
      <c r="G112" s="45"/>
    </row>
    <row r="113" spans="1:7" x14ac:dyDescent="0.2">
      <c r="A113" s="45"/>
      <c r="B113" s="45"/>
      <c r="C113" s="45"/>
      <c r="D113" s="45"/>
      <c r="E113" s="45"/>
      <c r="F113" s="45"/>
      <c r="G113" s="45"/>
    </row>
    <row r="114" spans="1:7" x14ac:dyDescent="0.2">
      <c r="A114" s="45"/>
      <c r="B114" s="45"/>
      <c r="C114" s="45"/>
      <c r="D114" s="45"/>
      <c r="E114" s="45"/>
      <c r="F114" s="45"/>
      <c r="G114" s="45"/>
    </row>
    <row r="115" spans="1:7" x14ac:dyDescent="0.2">
      <c r="A115" s="45"/>
      <c r="B115" s="45"/>
      <c r="C115" s="45"/>
      <c r="D115" s="45"/>
      <c r="E115" s="45"/>
      <c r="F115" s="45"/>
      <c r="G115" s="45"/>
    </row>
    <row r="116" spans="1:7" x14ac:dyDescent="0.2">
      <c r="A116" s="45"/>
      <c r="B116" s="45"/>
      <c r="C116" s="45"/>
      <c r="D116" s="45"/>
      <c r="E116" s="45"/>
      <c r="F116" s="45"/>
      <c r="G116" s="45"/>
    </row>
    <row r="117" spans="1:7" x14ac:dyDescent="0.2">
      <c r="A117" s="45"/>
      <c r="B117" s="45"/>
      <c r="C117" s="45"/>
      <c r="D117" s="45"/>
      <c r="E117" s="45"/>
      <c r="F117" s="45"/>
      <c r="G117" s="45"/>
    </row>
    <row r="118" spans="1:7" x14ac:dyDescent="0.2">
      <c r="A118" s="45"/>
      <c r="B118" s="45"/>
      <c r="C118" s="45"/>
      <c r="D118" s="45"/>
      <c r="E118" s="45"/>
      <c r="F118" s="45"/>
      <c r="G118" s="45"/>
    </row>
    <row r="119" spans="1:7" x14ac:dyDescent="0.2">
      <c r="A119" s="45"/>
      <c r="B119" s="45"/>
      <c r="C119" s="45"/>
      <c r="D119" s="45"/>
      <c r="E119" s="45"/>
      <c r="F119" s="45"/>
      <c r="G119" s="45"/>
    </row>
    <row r="120" spans="1:7" x14ac:dyDescent="0.2">
      <c r="A120" s="45"/>
      <c r="B120" s="45"/>
      <c r="C120" s="45"/>
      <c r="D120" s="45"/>
      <c r="E120" s="45"/>
      <c r="F120" s="45"/>
      <c r="G120" s="45"/>
    </row>
    <row r="121" spans="1:7" x14ac:dyDescent="0.2">
      <c r="A121" s="45"/>
      <c r="B121" s="45"/>
      <c r="C121" s="45"/>
      <c r="D121" s="45"/>
      <c r="E121" s="45"/>
      <c r="F121" s="45"/>
      <c r="G121" s="45"/>
    </row>
    <row r="122" spans="1:7" x14ac:dyDescent="0.2">
      <c r="A122" s="45"/>
      <c r="B122" s="45"/>
      <c r="C122" s="45"/>
      <c r="D122" s="45"/>
      <c r="E122" s="45"/>
      <c r="F122" s="45"/>
      <c r="G122" s="45"/>
    </row>
    <row r="123" spans="1:7" x14ac:dyDescent="0.2">
      <c r="A123" s="45"/>
      <c r="B123" s="45"/>
      <c r="C123" s="45"/>
      <c r="D123" s="45"/>
      <c r="E123" s="45"/>
      <c r="F123" s="45"/>
      <c r="G123" s="45"/>
    </row>
  </sheetData>
  <sheetProtection sort="0" autoFilter="0"/>
  <mergeCells count="2">
    <mergeCell ref="J7:K7"/>
    <mergeCell ref="J28:K28"/>
  </mergeCells>
  <hyperlinks>
    <hyperlink ref="J28:K28" location="Sommaire!B1" display="REVENIR AU SOMMAIRE"/>
    <hyperlink ref="J7:K7" location="Sommaire!B1" display="REVENIR AU SOMMAIRE"/>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tabColor rgb="FF00B050"/>
  </sheetPr>
  <dimension ref="A1:T121"/>
  <sheetViews>
    <sheetView topLeftCell="A35" workbookViewId="0">
      <selection activeCell="A44" sqref="A44"/>
    </sheetView>
  </sheetViews>
  <sheetFormatPr baseColWidth="10" defaultColWidth="10.85546875" defaultRowHeight="12.75" x14ac:dyDescent="0.2"/>
  <cols>
    <col min="1" max="1" width="32" style="6" customWidth="1"/>
    <col min="2" max="2" width="12.140625" style="6" customWidth="1"/>
    <col min="3" max="3" width="12.85546875" style="6" bestFit="1" customWidth="1"/>
    <col min="4" max="4" width="14.5703125" style="6" bestFit="1" customWidth="1"/>
    <col min="5" max="7" width="12.85546875" style="6" bestFit="1" customWidth="1"/>
    <col min="8" max="8" width="12.42578125" style="6" customWidth="1"/>
    <col min="9" max="10" width="12.85546875" style="6" bestFit="1" customWidth="1"/>
    <col min="11" max="11" width="12.42578125" style="6" customWidth="1"/>
    <col min="12" max="16384" width="10.85546875" style="6"/>
  </cols>
  <sheetData>
    <row r="1" spans="1:12" ht="18" x14ac:dyDescent="0.2">
      <c r="A1" s="99" t="str">
        <f>"LE MARCHÉ DE L’EMPLOI CADRE EN " &amp;anneen1&amp; " ET SES ÉVOLUTIONS PAR RÉGION"</f>
        <v>LE MARCHÉ DE L’EMPLOI CADRE EN 2016 ET SES ÉVOLUTIONS PAR RÉGION</v>
      </c>
      <c r="B1" s="64"/>
      <c r="C1" s="64"/>
      <c r="D1" s="64"/>
      <c r="E1" s="64"/>
      <c r="F1" s="64"/>
      <c r="G1" s="64"/>
      <c r="H1" s="64"/>
      <c r="I1" s="64"/>
      <c r="J1" s="64"/>
      <c r="K1" s="64"/>
    </row>
    <row r="2" spans="1:12" ht="15" x14ac:dyDescent="0.2">
      <c r="A2" s="100" t="s">
        <v>56</v>
      </c>
      <c r="B2" s="64"/>
      <c r="C2" s="64"/>
      <c r="D2" s="64"/>
      <c r="E2" s="64"/>
      <c r="F2" s="64"/>
      <c r="G2" s="64"/>
      <c r="H2" s="64"/>
      <c r="I2" s="64"/>
      <c r="J2" s="64"/>
      <c r="K2" s="64"/>
    </row>
    <row r="3" spans="1:12" x14ac:dyDescent="0.2">
      <c r="A3" s="85"/>
      <c r="B3" s="64"/>
      <c r="C3" s="64"/>
      <c r="D3" s="64"/>
      <c r="E3" s="64"/>
      <c r="F3" s="64"/>
      <c r="G3" s="64"/>
      <c r="H3" s="64"/>
      <c r="I3" s="64"/>
      <c r="J3" s="64"/>
      <c r="K3" s="64"/>
    </row>
    <row r="4" spans="1:12" x14ac:dyDescent="0.2">
      <c r="A4" s="85"/>
      <c r="B4" s="64"/>
      <c r="C4" s="64"/>
      <c r="D4" s="64"/>
      <c r="E4" s="64"/>
      <c r="F4" s="64"/>
      <c r="G4" s="64"/>
      <c r="H4" s="64"/>
      <c r="I4" s="64"/>
      <c r="J4" s="64"/>
      <c r="K4" s="64"/>
    </row>
    <row r="5" spans="1:12" s="7" customFormat="1" ht="15" x14ac:dyDescent="0.25">
      <c r="A5" s="85" t="str">
        <f>"Tableau X : Volume des recrutements de cadres par fonction en " &amp;anneen&amp; " selon les régions (en CDI ou CDD d’un an et plus)"</f>
        <v>Tableau X : Volume des recrutements de cadres par fonction en 2015 selon les régions (en CDI ou CDD d’un an et plus)</v>
      </c>
      <c r="B5" s="141"/>
      <c r="C5" s="141"/>
      <c r="D5" s="141"/>
      <c r="E5" s="141"/>
      <c r="F5" s="141"/>
      <c r="G5" s="141"/>
      <c r="H5" s="141"/>
      <c r="I5" s="141"/>
      <c r="J5" s="141"/>
      <c r="K5" s="141"/>
    </row>
    <row r="6" spans="1:12" s="7" customFormat="1" ht="15.75" thickBot="1" x14ac:dyDescent="0.3">
      <c r="A6" s="85"/>
      <c r="B6" s="141"/>
      <c r="C6" s="141"/>
      <c r="D6" s="141"/>
      <c r="E6" s="141"/>
      <c r="F6" s="141"/>
      <c r="G6" s="141"/>
      <c r="H6" s="141"/>
      <c r="I6" s="141"/>
      <c r="J6" s="141"/>
      <c r="K6" s="141"/>
    </row>
    <row r="7" spans="1:12" ht="38.25" x14ac:dyDescent="0.2">
      <c r="A7" s="345" t="s">
        <v>57</v>
      </c>
      <c r="B7" s="156" t="s">
        <v>2</v>
      </c>
      <c r="C7" s="157" t="s">
        <v>3</v>
      </c>
      <c r="D7" s="157" t="s">
        <v>4</v>
      </c>
      <c r="E7" s="158" t="s">
        <v>27</v>
      </c>
      <c r="F7" s="78" t="s">
        <v>5</v>
      </c>
      <c r="G7" s="78" t="s">
        <v>21</v>
      </c>
      <c r="H7" s="86" t="s">
        <v>6</v>
      </c>
      <c r="I7" s="159" t="s">
        <v>7</v>
      </c>
      <c r="J7" s="159" t="s">
        <v>8</v>
      </c>
      <c r="K7" s="159" t="s">
        <v>1</v>
      </c>
    </row>
    <row r="8" spans="1:12" x14ac:dyDescent="0.2">
      <c r="A8" s="381" t="s">
        <v>148</v>
      </c>
      <c r="B8" s="162">
        <v>510.05764278606193</v>
      </c>
      <c r="C8" s="162">
        <v>1177.123644941327</v>
      </c>
      <c r="D8" s="162">
        <v>1293.9681751441617</v>
      </c>
      <c r="E8" s="162">
        <v>3862.9366573895609</v>
      </c>
      <c r="F8" s="162">
        <v>1221.3280611107646</v>
      </c>
      <c r="G8" s="162">
        <v>1603.1030632232282</v>
      </c>
      <c r="H8" s="162">
        <v>1627.242707631161</v>
      </c>
      <c r="I8" s="162">
        <v>4405.5679281622433</v>
      </c>
      <c r="J8" s="162">
        <v>4338.6393939879808</v>
      </c>
      <c r="K8" s="440">
        <v>20039.96727437649</v>
      </c>
      <c r="L8" s="8"/>
    </row>
    <row r="9" spans="1:12" x14ac:dyDescent="0.2">
      <c r="A9" s="71" t="s">
        <v>149</v>
      </c>
      <c r="B9" s="162">
        <v>110.57581187488398</v>
      </c>
      <c r="C9" s="162">
        <v>460.94918059808634</v>
      </c>
      <c r="D9" s="162">
        <v>363.62133799097955</v>
      </c>
      <c r="E9" s="162">
        <v>591.19309567993264</v>
      </c>
      <c r="F9" s="162">
        <v>616.58911676495268</v>
      </c>
      <c r="G9" s="162">
        <v>409.23830845503397</v>
      </c>
      <c r="H9" s="162">
        <v>401.81044903931723</v>
      </c>
      <c r="I9" s="162">
        <v>798.56090152224306</v>
      </c>
      <c r="J9" s="162">
        <v>169.09218821945387</v>
      </c>
      <c r="K9" s="440">
        <v>3921.6303901448828</v>
      </c>
      <c r="L9" s="8"/>
    </row>
    <row r="10" spans="1:12" x14ac:dyDescent="0.2">
      <c r="A10" s="71" t="s">
        <v>150</v>
      </c>
      <c r="B10" s="162">
        <v>117.03438083396674</v>
      </c>
      <c r="C10" s="162">
        <v>459.73560560382748</v>
      </c>
      <c r="D10" s="162">
        <v>456.84395376571916</v>
      </c>
      <c r="E10" s="162">
        <v>998.5609800725166</v>
      </c>
      <c r="F10" s="162">
        <v>339.92138441357173</v>
      </c>
      <c r="G10" s="162">
        <v>242.32912547406198</v>
      </c>
      <c r="H10" s="162">
        <v>485.59710305137429</v>
      </c>
      <c r="I10" s="162">
        <v>882.76564999454831</v>
      </c>
      <c r="J10" s="162">
        <v>1407.1418644029659</v>
      </c>
      <c r="K10" s="440">
        <v>5389.9300476125518</v>
      </c>
      <c r="L10" s="8"/>
    </row>
    <row r="11" spans="1:12" x14ac:dyDescent="0.2">
      <c r="A11" s="71" t="s">
        <v>151</v>
      </c>
      <c r="B11" s="162">
        <v>145.84736048325777</v>
      </c>
      <c r="C11" s="162">
        <v>713.01582129364806</v>
      </c>
      <c r="D11" s="162">
        <v>284.13391871971891</v>
      </c>
      <c r="E11" s="162">
        <v>376.12108146342831</v>
      </c>
      <c r="F11" s="162">
        <v>364.74832451650747</v>
      </c>
      <c r="G11" s="162">
        <v>568.09220886643243</v>
      </c>
      <c r="H11" s="162">
        <v>355.53661914437902</v>
      </c>
      <c r="I11" s="162">
        <v>878.20273898247069</v>
      </c>
      <c r="J11" s="162">
        <v>864.81599687902303</v>
      </c>
      <c r="K11" s="440">
        <v>4550.514070348866</v>
      </c>
      <c r="L11" s="8"/>
    </row>
    <row r="12" spans="1:12" x14ac:dyDescent="0.2">
      <c r="A12" s="68" t="s">
        <v>276</v>
      </c>
      <c r="B12" s="162">
        <v>263.40579547018558</v>
      </c>
      <c r="C12" s="162">
        <v>518.41352717316011</v>
      </c>
      <c r="D12" s="162">
        <v>394.53156831640922</v>
      </c>
      <c r="E12" s="162">
        <v>812.39529366513125</v>
      </c>
      <c r="F12" s="162">
        <v>579.21755083559538</v>
      </c>
      <c r="G12" s="162">
        <v>694.59696457447853</v>
      </c>
      <c r="H12" s="162">
        <v>724.65781763157224</v>
      </c>
      <c r="I12" s="162">
        <v>1756.3181686610637</v>
      </c>
      <c r="J12" s="162">
        <v>1256.9202539942987</v>
      </c>
      <c r="K12" s="440">
        <v>7000.4569403218948</v>
      </c>
      <c r="L12" s="8"/>
    </row>
    <row r="13" spans="1:12" x14ac:dyDescent="0.2">
      <c r="A13" s="71" t="s">
        <v>277</v>
      </c>
      <c r="B13" s="162">
        <v>255.88241152889523</v>
      </c>
      <c r="C13" s="162">
        <v>1152.760163265915</v>
      </c>
      <c r="D13" s="162">
        <v>1015.1913181265109</v>
      </c>
      <c r="E13" s="162">
        <v>1646.2373160062632</v>
      </c>
      <c r="F13" s="162">
        <v>1142.1805790277567</v>
      </c>
      <c r="G13" s="162">
        <v>1302.2527825250947</v>
      </c>
      <c r="H13" s="162">
        <v>2009.1317069941967</v>
      </c>
      <c r="I13" s="162">
        <v>2790.531116632892</v>
      </c>
      <c r="J13" s="162">
        <v>1891.1471550085887</v>
      </c>
      <c r="K13" s="440">
        <v>13205.314549116112</v>
      </c>
      <c r="L13" s="8"/>
    </row>
    <row r="14" spans="1:12" x14ac:dyDescent="0.2">
      <c r="A14" s="71" t="s">
        <v>23</v>
      </c>
      <c r="B14" s="162">
        <v>1078.9711794820637</v>
      </c>
      <c r="C14" s="162">
        <v>9291.9459534326161</v>
      </c>
      <c r="D14" s="162">
        <v>11791.382538821414</v>
      </c>
      <c r="E14" s="162">
        <v>13941.625107937934</v>
      </c>
      <c r="F14" s="162">
        <v>4431.5049563492239</v>
      </c>
      <c r="G14" s="162">
        <v>4511.8657460240129</v>
      </c>
      <c r="H14" s="162">
        <v>6758.1634469328365</v>
      </c>
      <c r="I14" s="162">
        <v>15514.732295092213</v>
      </c>
      <c r="J14" s="162">
        <v>22440.551374647301</v>
      </c>
      <c r="K14" s="440">
        <v>89760.742598719618</v>
      </c>
      <c r="L14" s="8"/>
    </row>
    <row r="15" spans="1:12" x14ac:dyDescent="0.2">
      <c r="A15" s="71" t="s">
        <v>152</v>
      </c>
      <c r="B15" s="162">
        <v>111.17417915009094</v>
      </c>
      <c r="C15" s="162">
        <v>407.41447077046092</v>
      </c>
      <c r="D15" s="162">
        <v>416.23724852315485</v>
      </c>
      <c r="E15" s="162">
        <v>521.86621346416064</v>
      </c>
      <c r="F15" s="162">
        <v>540.42012696842266</v>
      </c>
      <c r="G15" s="162">
        <v>530.32618303307947</v>
      </c>
      <c r="H15" s="162">
        <v>425.44656995851369</v>
      </c>
      <c r="I15" s="162">
        <v>834.06416774325373</v>
      </c>
      <c r="J15" s="162">
        <v>248.39967832610679</v>
      </c>
      <c r="K15" s="440">
        <v>4035.3488379372438</v>
      </c>
      <c r="L15" s="8"/>
    </row>
    <row r="16" spans="1:12" x14ac:dyDescent="0.2">
      <c r="A16" s="71" t="s">
        <v>278</v>
      </c>
      <c r="B16" s="162">
        <v>135.19231241363835</v>
      </c>
      <c r="C16" s="162">
        <v>527.05925637029156</v>
      </c>
      <c r="D16" s="162">
        <v>713.48803159028864</v>
      </c>
      <c r="E16" s="162">
        <v>827.65196465466101</v>
      </c>
      <c r="F16" s="162">
        <v>957.13477722536516</v>
      </c>
      <c r="G16" s="162">
        <v>535.42549223864739</v>
      </c>
      <c r="H16" s="162">
        <v>1031.2609289520231</v>
      </c>
      <c r="I16" s="162">
        <v>2149.2988680885533</v>
      </c>
      <c r="J16" s="162">
        <v>959.36912175849989</v>
      </c>
      <c r="K16" s="440">
        <v>7835.8807532919691</v>
      </c>
      <c r="L16" s="8"/>
    </row>
    <row r="17" spans="1:20" x14ac:dyDescent="0.2">
      <c r="A17" s="71" t="s">
        <v>279</v>
      </c>
      <c r="B17" s="162">
        <v>277.37141956592012</v>
      </c>
      <c r="C17" s="162">
        <v>464.4663838756012</v>
      </c>
      <c r="D17" s="162">
        <v>510.70225666317594</v>
      </c>
      <c r="E17" s="162">
        <v>2318.8175910392101</v>
      </c>
      <c r="F17" s="162">
        <v>613.81373827579125</v>
      </c>
      <c r="G17" s="162">
        <v>911.23799768684307</v>
      </c>
      <c r="H17" s="162">
        <v>1172.6744062952212</v>
      </c>
      <c r="I17" s="162">
        <v>1284.6916037117956</v>
      </c>
      <c r="J17" s="162">
        <v>1452.163817966258</v>
      </c>
      <c r="K17" s="440">
        <v>9005.9392150798158</v>
      </c>
      <c r="L17" s="8"/>
    </row>
    <row r="18" spans="1:20" x14ac:dyDescent="0.2">
      <c r="A18" s="71" t="s">
        <v>153</v>
      </c>
      <c r="B18" s="162">
        <v>123.32938005843272</v>
      </c>
      <c r="C18" s="162">
        <v>779.05817799789622</v>
      </c>
      <c r="D18" s="162">
        <v>755.54525639467863</v>
      </c>
      <c r="E18" s="162">
        <v>1172.3654161850106</v>
      </c>
      <c r="F18" s="162">
        <v>536.97960419132914</v>
      </c>
      <c r="G18" s="162">
        <v>588.20804896393395</v>
      </c>
      <c r="H18" s="162">
        <v>543.12169254770367</v>
      </c>
      <c r="I18" s="162">
        <v>1306.5925229218583</v>
      </c>
      <c r="J18" s="162">
        <v>1831.1061538507565</v>
      </c>
      <c r="K18" s="440">
        <v>7636.3062531115993</v>
      </c>
      <c r="L18" s="8"/>
    </row>
    <row r="19" spans="1:20" ht="13.5" thickBot="1" x14ac:dyDescent="0.25">
      <c r="A19" s="399" t="s">
        <v>154</v>
      </c>
      <c r="B19" s="314">
        <v>73.889521105116373</v>
      </c>
      <c r="C19" s="314">
        <v>517.19867016457624</v>
      </c>
      <c r="D19" s="314">
        <v>827.66090629843234</v>
      </c>
      <c r="E19" s="314">
        <v>1646.6170756406768</v>
      </c>
      <c r="F19" s="314">
        <v>1145.3676681963552</v>
      </c>
      <c r="G19" s="314">
        <v>659.83423986465698</v>
      </c>
      <c r="H19" s="314">
        <v>1328.5380636811869</v>
      </c>
      <c r="I19" s="314">
        <v>1723.9161769836933</v>
      </c>
      <c r="J19" s="314">
        <v>1449.7244822293608</v>
      </c>
      <c r="K19" s="441">
        <v>9372.7468041640568</v>
      </c>
      <c r="L19" s="8"/>
    </row>
    <row r="20" spans="1:20" ht="13.5" thickBot="1" x14ac:dyDescent="0.25">
      <c r="A20" s="373" t="s">
        <v>10</v>
      </c>
      <c r="B20" s="443">
        <v>3202.7313947525145</v>
      </c>
      <c r="C20" s="443">
        <v>16469.140855487407</v>
      </c>
      <c r="D20" s="443">
        <v>18823.306510354647</v>
      </c>
      <c r="E20" s="443">
        <v>28716.387793198483</v>
      </c>
      <c r="F20" s="443">
        <v>12489.205887875634</v>
      </c>
      <c r="G20" s="443">
        <v>12556.510160929503</v>
      </c>
      <c r="H20" s="443">
        <v>16863.181511859482</v>
      </c>
      <c r="I20" s="443">
        <v>34325.242138496833</v>
      </c>
      <c r="J20" s="443">
        <v>38309.071481270599</v>
      </c>
      <c r="K20" s="442">
        <v>181754.77773422512</v>
      </c>
      <c r="L20" s="8"/>
    </row>
    <row r="21" spans="1:20" x14ac:dyDescent="0.2">
      <c r="A21" s="95"/>
      <c r="B21" s="133"/>
      <c r="C21" s="133"/>
      <c r="D21" s="133"/>
      <c r="E21" s="133"/>
      <c r="F21" s="133"/>
      <c r="G21" s="133"/>
      <c r="H21" s="133"/>
      <c r="I21" s="133"/>
      <c r="J21" s="133"/>
      <c r="K21" s="131"/>
    </row>
    <row r="22" spans="1:20" x14ac:dyDescent="0.2">
      <c r="A22" s="81"/>
      <c r="B22" s="124"/>
      <c r="C22" s="124"/>
      <c r="D22" s="124"/>
      <c r="E22" s="124"/>
      <c r="F22" s="124"/>
      <c r="G22" s="124"/>
      <c r="H22" s="124"/>
      <c r="I22" s="124"/>
      <c r="J22" s="124"/>
      <c r="K22" s="64"/>
    </row>
    <row r="23" spans="1:20" s="5" customFormat="1" ht="14.25" customHeight="1" x14ac:dyDescent="0.2">
      <c r="A23" s="81"/>
      <c r="B23" s="81"/>
      <c r="C23" s="81"/>
      <c r="D23" s="81"/>
      <c r="E23" s="81"/>
      <c r="F23" s="81"/>
      <c r="G23" s="81"/>
      <c r="H23" s="81"/>
      <c r="I23" s="81"/>
      <c r="J23" s="81"/>
      <c r="K23" s="81"/>
    </row>
    <row r="24" spans="1:20" x14ac:dyDescent="0.2">
      <c r="A24" s="81"/>
      <c r="B24" s="64"/>
      <c r="C24" s="64"/>
      <c r="D24" s="64"/>
      <c r="E24" s="64"/>
      <c r="F24" s="64"/>
      <c r="G24" s="64"/>
      <c r="H24" s="64"/>
      <c r="I24" s="64"/>
      <c r="J24" s="64"/>
      <c r="K24" s="64"/>
    </row>
    <row r="25" spans="1:20" x14ac:dyDescent="0.2">
      <c r="A25" s="64"/>
      <c r="B25" s="64"/>
      <c r="C25" s="64"/>
      <c r="D25" s="64"/>
      <c r="E25" s="64"/>
      <c r="F25" s="64"/>
      <c r="G25" s="64"/>
      <c r="H25" s="64"/>
      <c r="I25" s="64"/>
      <c r="J25" s="64"/>
      <c r="K25" s="131"/>
      <c r="L25" s="18"/>
    </row>
    <row r="26" spans="1:20" s="7" customFormat="1" ht="15" x14ac:dyDescent="0.25">
      <c r="A26" s="85" t="str">
        <f>"Tableau X : Volume des recrutements de cadres par fonction en " &amp;anneen1&amp;" selon les régions (en CDI ou CDD d’un an et plus)"</f>
        <v>Tableau X : Volume des recrutements de cadres par fonction en 2016 selon les régions (en CDI ou CDD d’un an et plus)</v>
      </c>
      <c r="B26" s="141"/>
      <c r="C26" s="141"/>
      <c r="D26" s="141"/>
      <c r="E26" s="141"/>
      <c r="F26" s="141"/>
      <c r="G26" s="141"/>
      <c r="H26" s="141"/>
      <c r="I26" s="141"/>
      <c r="J26" s="141"/>
      <c r="K26" s="131"/>
      <c r="L26" s="18"/>
    </row>
    <row r="27" spans="1:20" s="7" customFormat="1" ht="15.75" thickBot="1" x14ac:dyDescent="0.3">
      <c r="A27" s="85"/>
      <c r="B27" s="141"/>
      <c r="C27" s="141"/>
      <c r="D27" s="141"/>
      <c r="E27" s="141"/>
      <c r="F27" s="141"/>
      <c r="G27" s="141"/>
      <c r="H27" s="141"/>
      <c r="I27" s="141"/>
      <c r="J27" s="141"/>
      <c r="K27" s="131"/>
      <c r="L27" s="18"/>
    </row>
    <row r="28" spans="1:20" ht="38.25" x14ac:dyDescent="0.2">
      <c r="A28" s="345" t="s">
        <v>57</v>
      </c>
      <c r="B28" s="156" t="s">
        <v>2</v>
      </c>
      <c r="C28" s="157" t="s">
        <v>3</v>
      </c>
      <c r="D28" s="157" t="s">
        <v>4</v>
      </c>
      <c r="E28" s="158" t="s">
        <v>27</v>
      </c>
      <c r="F28" s="78" t="s">
        <v>5</v>
      </c>
      <c r="G28" s="78" t="s">
        <v>21</v>
      </c>
      <c r="H28" s="86" t="s">
        <v>6</v>
      </c>
      <c r="I28" s="159" t="s">
        <v>7</v>
      </c>
      <c r="J28" s="159" t="s">
        <v>8</v>
      </c>
      <c r="K28" s="159" t="s">
        <v>1</v>
      </c>
      <c r="L28" s="18"/>
    </row>
    <row r="29" spans="1:20" x14ac:dyDescent="0.2">
      <c r="A29" s="381" t="s">
        <v>148</v>
      </c>
      <c r="B29" s="162">
        <v>355.44050688237223</v>
      </c>
      <c r="C29" s="162">
        <v>1195.1107391307235</v>
      </c>
      <c r="D29" s="162">
        <v>1611.7172367823891</v>
      </c>
      <c r="E29" s="162">
        <v>4428.977872674096</v>
      </c>
      <c r="F29" s="162">
        <v>1684.4440238685011</v>
      </c>
      <c r="G29" s="162">
        <v>1892.7240849898856</v>
      </c>
      <c r="H29" s="316">
        <v>2577.1030893109687</v>
      </c>
      <c r="I29" s="162">
        <v>4358.1654805827866</v>
      </c>
      <c r="J29" s="162">
        <v>4452.7680675498141</v>
      </c>
      <c r="K29" s="440">
        <v>22556.451101771534</v>
      </c>
      <c r="L29" s="18"/>
      <c r="M29" s="310"/>
      <c r="N29" s="310"/>
      <c r="O29" s="310"/>
      <c r="P29" s="310"/>
      <c r="Q29" s="310"/>
      <c r="R29" s="310"/>
      <c r="S29" s="310"/>
      <c r="T29" s="310"/>
    </row>
    <row r="30" spans="1:20" x14ac:dyDescent="0.2">
      <c r="A30" s="71" t="s">
        <v>149</v>
      </c>
      <c r="B30" s="162">
        <v>77.826825033838816</v>
      </c>
      <c r="C30" s="162">
        <v>446.68630436454947</v>
      </c>
      <c r="D30" s="162">
        <v>299.2459421491335</v>
      </c>
      <c r="E30" s="162">
        <v>809.08672062563801</v>
      </c>
      <c r="F30" s="162">
        <v>547.62915716611076</v>
      </c>
      <c r="G30" s="162">
        <v>321.63596886307459</v>
      </c>
      <c r="H30" s="316">
        <v>526.96272229603937</v>
      </c>
      <c r="I30" s="162">
        <v>739.71096391004596</v>
      </c>
      <c r="J30" s="162">
        <v>227.85575314532454</v>
      </c>
      <c r="K30" s="440">
        <v>3996.6403575537547</v>
      </c>
      <c r="L30" s="18"/>
      <c r="M30" s="310"/>
      <c r="N30" s="310"/>
      <c r="O30" s="310"/>
      <c r="P30" s="310"/>
      <c r="Q30" s="310"/>
      <c r="R30" s="310"/>
      <c r="S30" s="310"/>
      <c r="T30" s="310"/>
    </row>
    <row r="31" spans="1:20" x14ac:dyDescent="0.2">
      <c r="A31" s="71" t="s">
        <v>150</v>
      </c>
      <c r="B31" s="162">
        <v>136.83059309065277</v>
      </c>
      <c r="C31" s="162">
        <v>381.73751301850047</v>
      </c>
      <c r="D31" s="162">
        <v>329.33963472576693</v>
      </c>
      <c r="E31" s="162">
        <v>948.31918321368744</v>
      </c>
      <c r="F31" s="162">
        <v>512.13777030560868</v>
      </c>
      <c r="G31" s="162">
        <v>439.4605174774785</v>
      </c>
      <c r="H31" s="316">
        <v>479.08399688531563</v>
      </c>
      <c r="I31" s="162">
        <v>959.93735554691204</v>
      </c>
      <c r="J31" s="162">
        <v>1417.438112640695</v>
      </c>
      <c r="K31" s="440">
        <v>5604.2846769046173</v>
      </c>
      <c r="L31" s="18"/>
      <c r="M31" s="310"/>
      <c r="N31" s="310"/>
      <c r="O31" s="310"/>
      <c r="P31" s="310"/>
      <c r="Q31" s="310"/>
      <c r="R31" s="310"/>
      <c r="S31" s="310"/>
      <c r="T31" s="310"/>
    </row>
    <row r="32" spans="1:20" x14ac:dyDescent="0.2">
      <c r="A32" s="71" t="s">
        <v>151</v>
      </c>
      <c r="B32" s="162">
        <v>93.856946735858287</v>
      </c>
      <c r="C32" s="162">
        <v>294.31664043517588</v>
      </c>
      <c r="D32" s="162">
        <v>210.37968200073851</v>
      </c>
      <c r="E32" s="162">
        <v>495.05470505544974</v>
      </c>
      <c r="F32" s="162">
        <v>461.15427431670912</v>
      </c>
      <c r="G32" s="162">
        <v>473.12517180230952</v>
      </c>
      <c r="H32" s="316">
        <v>499.17737532505305</v>
      </c>
      <c r="I32" s="162">
        <v>983.78299978194275</v>
      </c>
      <c r="J32" s="162">
        <v>847.97720235842996</v>
      </c>
      <c r="K32" s="440">
        <v>4358.8249978116664</v>
      </c>
      <c r="L32" s="18"/>
      <c r="M32" s="310"/>
      <c r="N32" s="310"/>
      <c r="O32" s="310"/>
      <c r="P32" s="310"/>
      <c r="Q32" s="310"/>
      <c r="R32" s="310"/>
      <c r="S32" s="310"/>
      <c r="T32" s="310"/>
    </row>
    <row r="33" spans="1:20" x14ac:dyDescent="0.2">
      <c r="A33" s="68" t="s">
        <v>276</v>
      </c>
      <c r="B33" s="162">
        <v>203.22602156443392</v>
      </c>
      <c r="C33" s="162">
        <v>542.60387217253719</v>
      </c>
      <c r="D33" s="162">
        <v>584.50314254698583</v>
      </c>
      <c r="E33" s="162">
        <v>1383.111783662833</v>
      </c>
      <c r="F33" s="162">
        <v>911.6263422724179</v>
      </c>
      <c r="G33" s="162">
        <v>836.50499983811562</v>
      </c>
      <c r="H33" s="316">
        <v>1038.9896247398613</v>
      </c>
      <c r="I33" s="162">
        <v>1568.88443790271</v>
      </c>
      <c r="J33" s="162">
        <v>998.68473358678796</v>
      </c>
      <c r="K33" s="440">
        <v>8068.1349582866824</v>
      </c>
      <c r="L33" s="18"/>
      <c r="M33" s="310"/>
      <c r="N33" s="310"/>
      <c r="O33" s="310"/>
      <c r="P33" s="310"/>
      <c r="Q33" s="310"/>
      <c r="R33" s="310"/>
      <c r="S33" s="310"/>
      <c r="T33" s="310"/>
    </row>
    <row r="34" spans="1:20" x14ac:dyDescent="0.2">
      <c r="A34" s="71" t="s">
        <v>277</v>
      </c>
      <c r="B34" s="162">
        <v>267.22115885215595</v>
      </c>
      <c r="C34" s="162">
        <v>1240.6853620759605</v>
      </c>
      <c r="D34" s="162">
        <v>985.04872980952587</v>
      </c>
      <c r="E34" s="162">
        <v>1774.8096901047072</v>
      </c>
      <c r="F34" s="162">
        <v>1106.3196193050144</v>
      </c>
      <c r="G34" s="162">
        <v>1295.8611559802659</v>
      </c>
      <c r="H34" s="316">
        <v>1641.4249127470539</v>
      </c>
      <c r="I34" s="162">
        <v>2193.4554668696701</v>
      </c>
      <c r="J34" s="162">
        <v>2324.2709175314353</v>
      </c>
      <c r="K34" s="440">
        <v>12829.097013275788</v>
      </c>
      <c r="L34" s="18"/>
      <c r="M34" s="310"/>
      <c r="N34" s="310"/>
      <c r="O34" s="310"/>
      <c r="P34" s="310"/>
      <c r="Q34" s="310"/>
      <c r="R34" s="310"/>
      <c r="S34" s="310"/>
      <c r="T34" s="310"/>
    </row>
    <row r="35" spans="1:20" x14ac:dyDescent="0.2">
      <c r="A35" s="71" t="s">
        <v>23</v>
      </c>
      <c r="B35" s="162">
        <v>1073.090272933742</v>
      </c>
      <c r="C35" s="162">
        <v>10617.68825695773</v>
      </c>
      <c r="D35" s="162">
        <v>9616.1171717904181</v>
      </c>
      <c r="E35" s="162">
        <v>16054.996783859506</v>
      </c>
      <c r="F35" s="162">
        <v>4196.9956819867066</v>
      </c>
      <c r="G35" s="162">
        <v>4582.4515864447176</v>
      </c>
      <c r="H35" s="316">
        <v>8747.0661389243051</v>
      </c>
      <c r="I35" s="162">
        <v>18969.156763785239</v>
      </c>
      <c r="J35" s="162">
        <v>24710.413800269645</v>
      </c>
      <c r="K35" s="440">
        <v>98567.976456952005</v>
      </c>
      <c r="L35" s="18"/>
      <c r="M35" s="310"/>
      <c r="N35" s="310"/>
      <c r="O35" s="310"/>
      <c r="P35" s="310"/>
      <c r="Q35" s="310"/>
      <c r="R35" s="310"/>
      <c r="S35" s="310"/>
      <c r="T35" s="310"/>
    </row>
    <row r="36" spans="1:20" x14ac:dyDescent="0.2">
      <c r="A36" s="71" t="s">
        <v>152</v>
      </c>
      <c r="B36" s="162">
        <v>209.47513766553948</v>
      </c>
      <c r="C36" s="162">
        <v>340.16331555738873</v>
      </c>
      <c r="D36" s="162">
        <v>567.58373860715983</v>
      </c>
      <c r="E36" s="162">
        <v>1145.8115619620291</v>
      </c>
      <c r="F36" s="162">
        <v>600.98706334675558</v>
      </c>
      <c r="G36" s="162">
        <v>626.75032154287067</v>
      </c>
      <c r="H36" s="316">
        <v>655.2128862314122</v>
      </c>
      <c r="I36" s="162">
        <v>1054.2144183241337</v>
      </c>
      <c r="J36" s="162">
        <v>454.6755729438658</v>
      </c>
      <c r="K36" s="440">
        <v>5654.8740161811538</v>
      </c>
      <c r="L36" s="18"/>
      <c r="M36" s="310"/>
      <c r="N36" s="310"/>
      <c r="O36" s="310"/>
      <c r="P36" s="310"/>
      <c r="Q36" s="310"/>
      <c r="R36" s="310"/>
      <c r="S36" s="310"/>
      <c r="T36" s="310"/>
    </row>
    <row r="37" spans="1:20" x14ac:dyDescent="0.2">
      <c r="A37" s="71" t="s">
        <v>278</v>
      </c>
      <c r="B37" s="162">
        <v>248.83978872260167</v>
      </c>
      <c r="C37" s="162">
        <v>531.792092971692</v>
      </c>
      <c r="D37" s="162">
        <v>671.79744778080419</v>
      </c>
      <c r="E37" s="162">
        <v>1120.7733710273428</v>
      </c>
      <c r="F37" s="162">
        <v>1371.8549343848904</v>
      </c>
      <c r="G37" s="162">
        <v>702.53428318469912</v>
      </c>
      <c r="H37" s="316">
        <v>1319.4862300041534</v>
      </c>
      <c r="I37" s="162">
        <v>1695.71185718323</v>
      </c>
      <c r="J37" s="162">
        <v>1419.9257172737216</v>
      </c>
      <c r="K37" s="440">
        <v>9082.7157225331357</v>
      </c>
      <c r="L37" s="18"/>
      <c r="M37" s="310"/>
      <c r="N37" s="310"/>
      <c r="O37" s="310"/>
      <c r="P37" s="310"/>
      <c r="Q37" s="310"/>
      <c r="R37" s="310"/>
      <c r="S37" s="310"/>
      <c r="T37" s="310"/>
    </row>
    <row r="38" spans="1:20" x14ac:dyDescent="0.2">
      <c r="A38" s="71" t="s">
        <v>279</v>
      </c>
      <c r="B38" s="162">
        <v>303.35894641046502</v>
      </c>
      <c r="C38" s="162">
        <v>606.43053425376843</v>
      </c>
      <c r="D38" s="162">
        <v>830.11531525476903</v>
      </c>
      <c r="E38" s="162">
        <v>2512.8515196154071</v>
      </c>
      <c r="F38" s="162">
        <v>960.02213903216511</v>
      </c>
      <c r="G38" s="162">
        <v>1039.3231432097577</v>
      </c>
      <c r="H38" s="316">
        <v>1664.3299792610994</v>
      </c>
      <c r="I38" s="162">
        <v>1809.1383110597546</v>
      </c>
      <c r="J38" s="263">
        <v>1870.1955562644328</v>
      </c>
      <c r="K38" s="440">
        <v>11595.765444361619</v>
      </c>
      <c r="L38" s="18"/>
      <c r="M38" s="310"/>
      <c r="N38" s="310"/>
      <c r="O38" s="310"/>
      <c r="P38" s="310"/>
      <c r="Q38" s="310"/>
      <c r="R38" s="310"/>
      <c r="S38" s="310"/>
      <c r="T38" s="310"/>
    </row>
    <row r="39" spans="1:20" x14ac:dyDescent="0.2">
      <c r="A39" s="71" t="s">
        <v>153</v>
      </c>
      <c r="B39" s="162">
        <v>185.62718958337317</v>
      </c>
      <c r="C39" s="162">
        <v>997.79976708909157</v>
      </c>
      <c r="D39" s="162">
        <v>647.66039001093611</v>
      </c>
      <c r="E39" s="162">
        <v>979.36322003640748</v>
      </c>
      <c r="F39" s="162">
        <v>933.25334015167562</v>
      </c>
      <c r="G39" s="162">
        <v>475.97553815247352</v>
      </c>
      <c r="H39" s="316">
        <v>1545.0348477180444</v>
      </c>
      <c r="I39" s="162">
        <v>1739.3709205095483</v>
      </c>
      <c r="J39" s="162">
        <v>2348.6656819326709</v>
      </c>
      <c r="K39" s="440">
        <v>9852.750895184221</v>
      </c>
      <c r="L39" s="18"/>
      <c r="M39" s="310"/>
      <c r="N39" s="310"/>
      <c r="O39" s="310"/>
      <c r="P39" s="310"/>
      <c r="Q39" s="310"/>
      <c r="R39" s="310"/>
      <c r="S39" s="310"/>
      <c r="T39" s="310"/>
    </row>
    <row r="40" spans="1:20" ht="13.5" thickBot="1" x14ac:dyDescent="0.25">
      <c r="A40" s="71" t="s">
        <v>154</v>
      </c>
      <c r="B40" s="162">
        <v>263.3808412204001</v>
      </c>
      <c r="C40" s="162">
        <v>707.03258294631473</v>
      </c>
      <c r="D40" s="162">
        <v>829.63666144608624</v>
      </c>
      <c r="E40" s="162">
        <v>1573.6525384571867</v>
      </c>
      <c r="F40" s="162">
        <v>1418.5659777303833</v>
      </c>
      <c r="G40" s="162">
        <v>529.33463618194219</v>
      </c>
      <c r="H40" s="316">
        <v>1191.6026196862879</v>
      </c>
      <c r="I40" s="164">
        <v>2592.2346595453978</v>
      </c>
      <c r="J40" s="164">
        <v>2838.7281188907646</v>
      </c>
      <c r="K40" s="440">
        <v>11944.168636104765</v>
      </c>
      <c r="L40" s="18"/>
      <c r="M40" s="310"/>
      <c r="N40" s="310"/>
      <c r="O40" s="310"/>
      <c r="P40" s="310"/>
      <c r="Q40" s="310"/>
      <c r="R40" s="310"/>
      <c r="S40" s="310"/>
      <c r="T40" s="310"/>
    </row>
    <row r="41" spans="1:20" ht="13.5" thickBot="1" x14ac:dyDescent="0.25">
      <c r="A41" s="373" t="s">
        <v>10</v>
      </c>
      <c r="B41" s="262">
        <v>3418.1742286954341</v>
      </c>
      <c r="C41" s="137">
        <v>17902.046980973431</v>
      </c>
      <c r="D41" s="137">
        <v>17183.145092904717</v>
      </c>
      <c r="E41" s="137">
        <v>33226.808950294289</v>
      </c>
      <c r="F41" s="137">
        <v>14704.990323866939</v>
      </c>
      <c r="G41" s="137">
        <v>13215.681407667593</v>
      </c>
      <c r="H41" s="137">
        <v>21885.474423129599</v>
      </c>
      <c r="I41" s="137">
        <v>38663.763635001371</v>
      </c>
      <c r="J41" s="137">
        <v>43911.599234387591</v>
      </c>
      <c r="K41" s="326">
        <v>204111.68427692098</v>
      </c>
      <c r="L41" s="18"/>
      <c r="M41" s="310"/>
      <c r="N41" s="310"/>
      <c r="O41" s="310"/>
      <c r="P41" s="310"/>
      <c r="Q41" s="310"/>
      <c r="R41" s="310"/>
      <c r="S41" s="310"/>
      <c r="T41" s="310"/>
    </row>
    <row r="42" spans="1:20" x14ac:dyDescent="0.2">
      <c r="A42" s="95"/>
      <c r="B42" s="133"/>
      <c r="C42" s="133"/>
      <c r="D42" s="133"/>
      <c r="E42" s="133"/>
      <c r="F42" s="133"/>
      <c r="G42" s="133"/>
      <c r="H42" s="133"/>
      <c r="I42" s="133"/>
      <c r="J42" s="133"/>
      <c r="K42" s="131"/>
    </row>
    <row r="43" spans="1:20" x14ac:dyDescent="0.2">
      <c r="A43" s="81"/>
      <c r="K43" s="64"/>
    </row>
    <row r="44" spans="1:20" s="5" customFormat="1" ht="38.25" x14ac:dyDescent="0.2">
      <c r="A44" s="271" t="s">
        <v>286</v>
      </c>
      <c r="B44" s="156" t="s">
        <v>2</v>
      </c>
      <c r="C44" s="356" t="s">
        <v>3</v>
      </c>
      <c r="D44" s="356" t="s">
        <v>4</v>
      </c>
      <c r="E44" s="357" t="s">
        <v>27</v>
      </c>
      <c r="F44" s="358" t="s">
        <v>5</v>
      </c>
      <c r="G44" s="358" t="s">
        <v>21</v>
      </c>
      <c r="H44" s="358" t="s">
        <v>6</v>
      </c>
      <c r="I44" s="357" t="s">
        <v>7</v>
      </c>
      <c r="J44" s="357" t="s">
        <v>8</v>
      </c>
      <c r="K44" s="81"/>
    </row>
    <row r="45" spans="1:20" x14ac:dyDescent="0.2">
      <c r="A45" s="381" t="s">
        <v>148</v>
      </c>
      <c r="B45" s="447">
        <f t="shared" ref="B45:D50" si="0">ROUND(B29/B$41,2)</f>
        <v>0.1</v>
      </c>
      <c r="C45" s="447">
        <f t="shared" si="0"/>
        <v>7.0000000000000007E-2</v>
      </c>
      <c r="D45" s="447">
        <f t="shared" si="0"/>
        <v>0.09</v>
      </c>
      <c r="E45" s="447">
        <v>0.14000000000000001</v>
      </c>
      <c r="F45" s="447">
        <f t="shared" ref="F45:I56" si="1">ROUND(F29/F$41,2)</f>
        <v>0.11</v>
      </c>
      <c r="G45" s="447">
        <f t="shared" si="1"/>
        <v>0.14000000000000001</v>
      </c>
      <c r="H45" s="447">
        <f t="shared" si="1"/>
        <v>0.12</v>
      </c>
      <c r="I45" s="447">
        <f t="shared" si="1"/>
        <v>0.11</v>
      </c>
      <c r="J45" s="447">
        <v>0.11</v>
      </c>
      <c r="K45" s="64"/>
    </row>
    <row r="46" spans="1:20" x14ac:dyDescent="0.2">
      <c r="A46" s="71" t="s">
        <v>149</v>
      </c>
      <c r="B46" s="447">
        <f t="shared" si="0"/>
        <v>0.02</v>
      </c>
      <c r="C46" s="447">
        <f t="shared" si="0"/>
        <v>0.02</v>
      </c>
      <c r="D46" s="447">
        <f t="shared" si="0"/>
        <v>0.02</v>
      </c>
      <c r="E46" s="447">
        <f>ROUND(E30/E$41,2)</f>
        <v>0.02</v>
      </c>
      <c r="F46" s="447">
        <f t="shared" si="1"/>
        <v>0.04</v>
      </c>
      <c r="G46" s="447">
        <f t="shared" si="1"/>
        <v>0.02</v>
      </c>
      <c r="H46" s="447">
        <f t="shared" si="1"/>
        <v>0.02</v>
      </c>
      <c r="I46" s="447">
        <f t="shared" si="1"/>
        <v>0.02</v>
      </c>
      <c r="J46" s="447">
        <f>ROUND(J30/J$41,2)</f>
        <v>0.01</v>
      </c>
      <c r="K46" s="64"/>
    </row>
    <row r="47" spans="1:20" x14ac:dyDescent="0.2">
      <c r="A47" s="71" t="s">
        <v>150</v>
      </c>
      <c r="B47" s="447">
        <f t="shared" si="0"/>
        <v>0.04</v>
      </c>
      <c r="C47" s="447">
        <f t="shared" si="0"/>
        <v>0.02</v>
      </c>
      <c r="D47" s="447">
        <f t="shared" si="0"/>
        <v>0.02</v>
      </c>
      <c r="E47" s="447">
        <f>ROUND(E31/E$41,2)</f>
        <v>0.03</v>
      </c>
      <c r="F47" s="447">
        <f t="shared" si="1"/>
        <v>0.03</v>
      </c>
      <c r="G47" s="447">
        <f t="shared" si="1"/>
        <v>0.03</v>
      </c>
      <c r="H47" s="447">
        <f t="shared" si="1"/>
        <v>0.02</v>
      </c>
      <c r="I47" s="447">
        <f t="shared" si="1"/>
        <v>0.02</v>
      </c>
      <c r="J47" s="447">
        <f>ROUND(J31/J$41,2)</f>
        <v>0.03</v>
      </c>
      <c r="K47" s="64"/>
    </row>
    <row r="48" spans="1:20" x14ac:dyDescent="0.2">
      <c r="A48" s="71" t="s">
        <v>151</v>
      </c>
      <c r="B48" s="447">
        <f t="shared" si="0"/>
        <v>0.03</v>
      </c>
      <c r="C48" s="447">
        <f t="shared" si="0"/>
        <v>0.02</v>
      </c>
      <c r="D48" s="447">
        <f t="shared" si="0"/>
        <v>0.01</v>
      </c>
      <c r="E48" s="447">
        <f>ROUND(E32/E$41,2)</f>
        <v>0.01</v>
      </c>
      <c r="F48" s="447">
        <f t="shared" si="1"/>
        <v>0.03</v>
      </c>
      <c r="G48" s="447">
        <f t="shared" si="1"/>
        <v>0.04</v>
      </c>
      <c r="H48" s="447">
        <f t="shared" si="1"/>
        <v>0.02</v>
      </c>
      <c r="I48" s="447">
        <f t="shared" si="1"/>
        <v>0.03</v>
      </c>
      <c r="J48" s="447">
        <f>ROUND(J32/J$41,2)</f>
        <v>0.02</v>
      </c>
      <c r="K48" s="64"/>
    </row>
    <row r="49" spans="1:11" x14ac:dyDescent="0.2">
      <c r="A49" s="68" t="s">
        <v>276</v>
      </c>
      <c r="B49" s="447">
        <f t="shared" si="0"/>
        <v>0.06</v>
      </c>
      <c r="C49" s="447">
        <f t="shared" si="0"/>
        <v>0.03</v>
      </c>
      <c r="D49" s="447">
        <f t="shared" si="0"/>
        <v>0.03</v>
      </c>
      <c r="E49" s="447">
        <f>ROUND(E33/E$41,2)</f>
        <v>0.04</v>
      </c>
      <c r="F49" s="447">
        <f t="shared" si="1"/>
        <v>0.06</v>
      </c>
      <c r="G49" s="447">
        <f t="shared" si="1"/>
        <v>0.06</v>
      </c>
      <c r="H49" s="447">
        <f t="shared" si="1"/>
        <v>0.05</v>
      </c>
      <c r="I49" s="447">
        <f t="shared" si="1"/>
        <v>0.04</v>
      </c>
      <c r="J49" s="447">
        <f>ROUND(J33/J$41,2)</f>
        <v>0.02</v>
      </c>
      <c r="K49" s="64"/>
    </row>
    <row r="50" spans="1:11" x14ac:dyDescent="0.2">
      <c r="A50" s="71" t="s">
        <v>277</v>
      </c>
      <c r="B50" s="447">
        <f t="shared" si="0"/>
        <v>0.08</v>
      </c>
      <c r="C50" s="447">
        <f t="shared" si="0"/>
        <v>7.0000000000000007E-2</v>
      </c>
      <c r="D50" s="447">
        <f t="shared" si="0"/>
        <v>0.06</v>
      </c>
      <c r="E50" s="447">
        <f>ROUND(E34/E$41,2)</f>
        <v>0.05</v>
      </c>
      <c r="F50" s="447">
        <f t="shared" si="1"/>
        <v>0.08</v>
      </c>
      <c r="G50" s="447">
        <f t="shared" si="1"/>
        <v>0.1</v>
      </c>
      <c r="H50" s="447">
        <f t="shared" si="1"/>
        <v>0.08</v>
      </c>
      <c r="I50" s="447">
        <f t="shared" si="1"/>
        <v>0.06</v>
      </c>
      <c r="J50" s="447">
        <f>ROUND(J34/J$41,2)</f>
        <v>0.05</v>
      </c>
      <c r="K50" s="64"/>
    </row>
    <row r="51" spans="1:11" x14ac:dyDescent="0.2">
      <c r="A51" s="71" t="s">
        <v>23</v>
      </c>
      <c r="B51" s="447">
        <v>0.32</v>
      </c>
      <c r="C51" s="447">
        <f t="shared" ref="C51:D56" si="2">ROUND(C35/C$41,2)</f>
        <v>0.59</v>
      </c>
      <c r="D51" s="447">
        <f t="shared" si="2"/>
        <v>0.56000000000000005</v>
      </c>
      <c r="E51" s="447">
        <v>0.49</v>
      </c>
      <c r="F51" s="447">
        <f t="shared" si="1"/>
        <v>0.28999999999999998</v>
      </c>
      <c r="G51" s="447">
        <f t="shared" si="1"/>
        <v>0.35</v>
      </c>
      <c r="H51" s="447">
        <f t="shared" si="1"/>
        <v>0.4</v>
      </c>
      <c r="I51" s="447">
        <f t="shared" si="1"/>
        <v>0.49</v>
      </c>
      <c r="J51" s="447">
        <v>0.56999999999999995</v>
      </c>
      <c r="K51" s="64"/>
    </row>
    <row r="52" spans="1:11" x14ac:dyDescent="0.2">
      <c r="A52" s="71" t="s">
        <v>152</v>
      </c>
      <c r="B52" s="447">
        <f>ROUND(B36/B$41,2)</f>
        <v>0.06</v>
      </c>
      <c r="C52" s="447">
        <f t="shared" si="2"/>
        <v>0.02</v>
      </c>
      <c r="D52" s="447">
        <f t="shared" si="2"/>
        <v>0.03</v>
      </c>
      <c r="E52" s="447">
        <f>ROUND(E36/E$41,2)</f>
        <v>0.03</v>
      </c>
      <c r="F52" s="447">
        <f t="shared" si="1"/>
        <v>0.04</v>
      </c>
      <c r="G52" s="447">
        <f t="shared" si="1"/>
        <v>0.05</v>
      </c>
      <c r="H52" s="447">
        <f t="shared" si="1"/>
        <v>0.03</v>
      </c>
      <c r="I52" s="447">
        <f t="shared" si="1"/>
        <v>0.03</v>
      </c>
      <c r="J52" s="447">
        <f>ROUND(J36/J$41,2)</f>
        <v>0.01</v>
      </c>
      <c r="K52" s="64"/>
    </row>
    <row r="53" spans="1:11" x14ac:dyDescent="0.2">
      <c r="A53" s="71" t="s">
        <v>278</v>
      </c>
      <c r="B53" s="447">
        <f>ROUND(B37/B$41,2)</f>
        <v>7.0000000000000007E-2</v>
      </c>
      <c r="C53" s="447">
        <f t="shared" si="2"/>
        <v>0.03</v>
      </c>
      <c r="D53" s="447">
        <f t="shared" si="2"/>
        <v>0.04</v>
      </c>
      <c r="E53" s="447">
        <f>ROUND(E37/E$41,2)</f>
        <v>0.03</v>
      </c>
      <c r="F53" s="447">
        <f t="shared" si="1"/>
        <v>0.09</v>
      </c>
      <c r="G53" s="447">
        <f t="shared" si="1"/>
        <v>0.05</v>
      </c>
      <c r="H53" s="447">
        <f t="shared" si="1"/>
        <v>0.06</v>
      </c>
      <c r="I53" s="447">
        <f t="shared" si="1"/>
        <v>0.04</v>
      </c>
      <c r="J53" s="447">
        <f>ROUND(J37/J$41,2)</f>
        <v>0.03</v>
      </c>
      <c r="K53" s="64"/>
    </row>
    <row r="54" spans="1:11" x14ac:dyDescent="0.2">
      <c r="A54" s="71" t="s">
        <v>279</v>
      </c>
      <c r="B54" s="447">
        <f>ROUND(B38/B$41,2)</f>
        <v>0.09</v>
      </c>
      <c r="C54" s="447">
        <f t="shared" si="2"/>
        <v>0.03</v>
      </c>
      <c r="D54" s="447">
        <f t="shared" si="2"/>
        <v>0.05</v>
      </c>
      <c r="E54" s="447">
        <f>ROUND(E38/E$41,2)</f>
        <v>0.08</v>
      </c>
      <c r="F54" s="447">
        <f t="shared" si="1"/>
        <v>7.0000000000000007E-2</v>
      </c>
      <c r="G54" s="447">
        <f t="shared" si="1"/>
        <v>0.08</v>
      </c>
      <c r="H54" s="447">
        <f t="shared" si="1"/>
        <v>0.08</v>
      </c>
      <c r="I54" s="447">
        <f t="shared" si="1"/>
        <v>0.05</v>
      </c>
      <c r="J54" s="447">
        <f>ROUND(J38/J$41,2)</f>
        <v>0.04</v>
      </c>
      <c r="K54" s="64"/>
    </row>
    <row r="55" spans="1:11" x14ac:dyDescent="0.2">
      <c r="A55" s="71" t="s">
        <v>153</v>
      </c>
      <c r="B55" s="447">
        <f>ROUND(B39/B$41,2)</f>
        <v>0.05</v>
      </c>
      <c r="C55" s="447">
        <f t="shared" si="2"/>
        <v>0.06</v>
      </c>
      <c r="D55" s="447">
        <f t="shared" si="2"/>
        <v>0.04</v>
      </c>
      <c r="E55" s="447">
        <f>ROUND(E39/E$41,2)</f>
        <v>0.03</v>
      </c>
      <c r="F55" s="447">
        <f t="shared" si="1"/>
        <v>0.06</v>
      </c>
      <c r="G55" s="447">
        <f t="shared" si="1"/>
        <v>0.04</v>
      </c>
      <c r="H55" s="447">
        <f t="shared" si="1"/>
        <v>7.0000000000000007E-2</v>
      </c>
      <c r="I55" s="447">
        <f t="shared" si="1"/>
        <v>0.04</v>
      </c>
      <c r="J55" s="447">
        <f>ROUND(J39/J$41,2)</f>
        <v>0.05</v>
      </c>
      <c r="K55" s="64"/>
    </row>
    <row r="56" spans="1:11" ht="13.5" thickBot="1" x14ac:dyDescent="0.25">
      <c r="A56" s="71" t="s">
        <v>154</v>
      </c>
      <c r="B56" s="447">
        <f>ROUND(B40/B$41,2)</f>
        <v>0.08</v>
      </c>
      <c r="C56" s="447">
        <f t="shared" si="2"/>
        <v>0.04</v>
      </c>
      <c r="D56" s="447">
        <f t="shared" si="2"/>
        <v>0.05</v>
      </c>
      <c r="E56" s="447">
        <f>ROUND(E40/E$41,2)</f>
        <v>0.05</v>
      </c>
      <c r="F56" s="447">
        <f t="shared" si="1"/>
        <v>0.1</v>
      </c>
      <c r="G56" s="447">
        <f t="shared" si="1"/>
        <v>0.04</v>
      </c>
      <c r="H56" s="447">
        <f t="shared" si="1"/>
        <v>0.05</v>
      </c>
      <c r="I56" s="447">
        <f t="shared" si="1"/>
        <v>7.0000000000000007E-2</v>
      </c>
      <c r="J56" s="447">
        <f>ROUND(J40/J$41,2)</f>
        <v>0.06</v>
      </c>
      <c r="K56" s="64"/>
    </row>
    <row r="57" spans="1:11" ht="13.5" thickBot="1" x14ac:dyDescent="0.25">
      <c r="A57" s="373" t="s">
        <v>10</v>
      </c>
      <c r="B57" s="447">
        <f>SUM(B45:B56)</f>
        <v>1</v>
      </c>
      <c r="C57" s="447">
        <f t="shared" ref="C57:J57" si="3">SUM(C45:C56)</f>
        <v>1</v>
      </c>
      <c r="D57" s="447">
        <f t="shared" si="3"/>
        <v>1.0000000000000002</v>
      </c>
      <c r="E57" s="447">
        <f t="shared" si="3"/>
        <v>1</v>
      </c>
      <c r="F57" s="447">
        <f t="shared" si="3"/>
        <v>1.0000000000000002</v>
      </c>
      <c r="G57" s="447">
        <f t="shared" si="3"/>
        <v>1</v>
      </c>
      <c r="H57" s="447">
        <f t="shared" si="3"/>
        <v>1</v>
      </c>
      <c r="I57" s="447">
        <f t="shared" si="3"/>
        <v>1.0000000000000002</v>
      </c>
      <c r="J57" s="447">
        <f t="shared" si="3"/>
        <v>1</v>
      </c>
      <c r="K57" s="64"/>
    </row>
    <row r="58" spans="1:11" x14ac:dyDescent="0.2">
      <c r="A58" s="64"/>
      <c r="B58" s="64"/>
      <c r="C58" s="64"/>
      <c r="D58" s="64"/>
      <c r="E58" s="64"/>
      <c r="F58" s="64"/>
      <c r="G58" s="64"/>
      <c r="H58" s="64"/>
      <c r="I58" s="64"/>
      <c r="J58" s="64"/>
      <c r="K58" s="64"/>
    </row>
    <row r="59" spans="1:11" x14ac:dyDescent="0.2">
      <c r="A59" s="64"/>
      <c r="B59" s="64"/>
      <c r="C59" s="64"/>
      <c r="D59" s="64"/>
      <c r="E59" s="64"/>
      <c r="F59" s="64"/>
      <c r="G59" s="64"/>
      <c r="H59" s="64"/>
      <c r="I59" s="64"/>
      <c r="J59" s="64"/>
      <c r="K59" s="64"/>
    </row>
    <row r="60" spans="1:11" x14ac:dyDescent="0.2">
      <c r="A60" s="64"/>
      <c r="B60" s="64"/>
      <c r="C60" s="64"/>
      <c r="D60" s="64"/>
      <c r="E60" s="64"/>
      <c r="F60" s="64"/>
      <c r="G60" s="64"/>
      <c r="H60" s="64"/>
      <c r="I60" s="64"/>
      <c r="J60" s="64"/>
      <c r="K60" s="64"/>
    </row>
    <row r="61" spans="1:11" x14ac:dyDescent="0.2">
      <c r="A61" s="64"/>
      <c r="B61" s="64"/>
      <c r="C61" s="64"/>
      <c r="D61" s="64"/>
      <c r="E61" s="64"/>
      <c r="F61" s="64"/>
      <c r="G61" s="64"/>
      <c r="H61" s="64"/>
      <c r="I61" s="64"/>
      <c r="J61" s="64"/>
      <c r="K61" s="64"/>
    </row>
    <row r="62" spans="1:11" x14ac:dyDescent="0.2">
      <c r="A62" s="64"/>
      <c r="B62" s="64"/>
      <c r="C62" s="64"/>
      <c r="D62" s="64"/>
      <c r="E62" s="64"/>
      <c r="F62" s="64"/>
      <c r="G62" s="64"/>
      <c r="H62" s="64"/>
      <c r="I62" s="64"/>
      <c r="J62" s="64"/>
      <c r="K62" s="64"/>
    </row>
    <row r="63" spans="1:11" x14ac:dyDescent="0.2">
      <c r="A63" s="64"/>
      <c r="B63" s="64"/>
      <c r="C63" s="64"/>
      <c r="D63" s="64"/>
      <c r="E63" s="64"/>
      <c r="F63" s="64"/>
      <c r="G63" s="64"/>
      <c r="H63" s="64"/>
      <c r="I63" s="64"/>
      <c r="J63" s="64"/>
      <c r="K63" s="64"/>
    </row>
    <row r="64" spans="1:11" x14ac:dyDescent="0.2">
      <c r="A64" s="64"/>
      <c r="B64" s="64"/>
      <c r="C64" s="64"/>
      <c r="D64" s="64"/>
      <c r="E64" s="64"/>
      <c r="F64" s="64"/>
      <c r="G64" s="64"/>
      <c r="H64" s="64"/>
      <c r="I64" s="64"/>
      <c r="J64" s="64"/>
      <c r="K64" s="64"/>
    </row>
    <row r="65" spans="1:11" x14ac:dyDescent="0.2">
      <c r="A65" s="64"/>
      <c r="B65" s="64"/>
      <c r="C65" s="64"/>
      <c r="D65" s="64"/>
      <c r="E65" s="64"/>
      <c r="F65" s="64"/>
      <c r="G65" s="64"/>
      <c r="H65" s="64"/>
      <c r="I65" s="64"/>
      <c r="J65" s="64"/>
      <c r="K65" s="64"/>
    </row>
    <row r="66" spans="1:11" x14ac:dyDescent="0.2">
      <c r="A66" s="64"/>
      <c r="B66" s="64"/>
      <c r="C66" s="64"/>
      <c r="D66" s="64"/>
      <c r="E66" s="64"/>
      <c r="F66" s="64"/>
      <c r="G66" s="64"/>
      <c r="H66" s="64"/>
      <c r="I66" s="64"/>
      <c r="J66" s="64"/>
      <c r="K66" s="64"/>
    </row>
    <row r="67" spans="1:11" x14ac:dyDescent="0.2">
      <c r="A67" s="64"/>
      <c r="B67" s="64"/>
      <c r="C67" s="64"/>
      <c r="D67" s="64"/>
      <c r="E67" s="64"/>
      <c r="F67" s="64"/>
      <c r="G67" s="64"/>
      <c r="H67" s="64"/>
      <c r="I67" s="64"/>
      <c r="J67" s="64"/>
      <c r="K67" s="64"/>
    </row>
    <row r="68" spans="1:11" x14ac:dyDescent="0.2">
      <c r="A68" s="64"/>
      <c r="B68" s="64"/>
      <c r="C68" s="64"/>
      <c r="D68" s="64"/>
      <c r="E68" s="64"/>
      <c r="F68" s="64"/>
      <c r="G68" s="64"/>
      <c r="H68" s="64"/>
      <c r="I68" s="64"/>
      <c r="J68" s="64"/>
      <c r="K68" s="64"/>
    </row>
    <row r="69" spans="1:11" x14ac:dyDescent="0.2">
      <c r="A69" s="64"/>
      <c r="B69" s="64"/>
      <c r="C69" s="64"/>
      <c r="D69" s="64"/>
      <c r="E69" s="64"/>
      <c r="F69" s="64"/>
      <c r="G69" s="64"/>
      <c r="H69" s="64"/>
      <c r="I69" s="64"/>
      <c r="J69" s="64"/>
      <c r="K69" s="64"/>
    </row>
    <row r="70" spans="1:11" x14ac:dyDescent="0.2">
      <c r="A70" s="64"/>
      <c r="B70" s="64"/>
      <c r="C70" s="64"/>
      <c r="D70" s="64"/>
      <c r="E70" s="64"/>
      <c r="F70" s="64"/>
      <c r="G70" s="64"/>
      <c r="H70" s="64"/>
      <c r="I70" s="64"/>
      <c r="J70" s="64"/>
      <c r="K70" s="64"/>
    </row>
    <row r="71" spans="1:11" x14ac:dyDescent="0.2">
      <c r="A71" s="64"/>
      <c r="B71" s="64"/>
      <c r="C71" s="64"/>
      <c r="D71" s="64"/>
      <c r="E71" s="64"/>
      <c r="F71" s="64"/>
      <c r="G71" s="64"/>
      <c r="H71" s="64"/>
      <c r="I71" s="64"/>
      <c r="J71" s="64"/>
      <c r="K71" s="64"/>
    </row>
    <row r="72" spans="1:11" x14ac:dyDescent="0.2">
      <c r="A72" s="64"/>
      <c r="B72" s="64"/>
      <c r="C72" s="64"/>
      <c r="D72" s="64"/>
      <c r="E72" s="64"/>
      <c r="F72" s="64"/>
      <c r="G72" s="64"/>
      <c r="H72" s="64"/>
      <c r="I72" s="64"/>
      <c r="J72" s="64"/>
      <c r="K72" s="64"/>
    </row>
    <row r="73" spans="1:11" x14ac:dyDescent="0.2">
      <c r="A73" s="64"/>
      <c r="B73" s="64"/>
      <c r="C73" s="64"/>
      <c r="D73" s="64"/>
      <c r="E73" s="64"/>
      <c r="F73" s="64"/>
      <c r="G73" s="64"/>
      <c r="H73" s="64"/>
      <c r="I73" s="64"/>
      <c r="J73" s="64"/>
      <c r="K73" s="64"/>
    </row>
    <row r="74" spans="1:11" x14ac:dyDescent="0.2">
      <c r="A74" s="64"/>
      <c r="B74" s="64"/>
      <c r="C74" s="64"/>
      <c r="D74" s="64"/>
      <c r="E74" s="64"/>
      <c r="F74" s="64"/>
      <c r="G74" s="64"/>
      <c r="H74" s="64"/>
      <c r="I74" s="64"/>
      <c r="J74" s="64"/>
      <c r="K74" s="64"/>
    </row>
    <row r="75" spans="1:11" x14ac:dyDescent="0.2">
      <c r="A75" s="64"/>
      <c r="B75" s="64"/>
      <c r="C75" s="64"/>
      <c r="D75" s="64"/>
      <c r="E75" s="64"/>
      <c r="F75" s="64"/>
      <c r="G75" s="64"/>
      <c r="H75" s="64"/>
      <c r="I75" s="64"/>
      <c r="J75" s="64"/>
      <c r="K75" s="64"/>
    </row>
    <row r="76" spans="1:11" x14ac:dyDescent="0.2">
      <c r="A76" s="64"/>
      <c r="B76" s="64"/>
      <c r="C76" s="64"/>
      <c r="D76" s="64"/>
      <c r="E76" s="64"/>
      <c r="F76" s="64"/>
      <c r="G76" s="64"/>
      <c r="H76" s="64"/>
      <c r="I76" s="64"/>
      <c r="J76" s="64"/>
      <c r="K76" s="64"/>
    </row>
    <row r="77" spans="1:11" x14ac:dyDescent="0.2">
      <c r="A77" s="64"/>
      <c r="B77" s="64"/>
      <c r="C77" s="64"/>
      <c r="D77" s="64"/>
      <c r="E77" s="64"/>
      <c r="F77" s="64"/>
      <c r="G77" s="64"/>
      <c r="H77" s="64"/>
      <c r="I77" s="64"/>
      <c r="J77" s="64"/>
      <c r="K77" s="64"/>
    </row>
    <row r="78" spans="1:11" x14ac:dyDescent="0.2">
      <c r="A78" s="64"/>
      <c r="B78" s="64"/>
      <c r="C78" s="64"/>
      <c r="D78" s="64"/>
      <c r="E78" s="64"/>
      <c r="F78" s="64"/>
      <c r="G78" s="64"/>
      <c r="H78" s="64"/>
      <c r="I78" s="64"/>
      <c r="J78" s="64"/>
      <c r="K78" s="64"/>
    </row>
    <row r="79" spans="1:11" x14ac:dyDescent="0.2">
      <c r="A79" s="64"/>
      <c r="B79" s="64"/>
      <c r="C79" s="64"/>
      <c r="D79" s="64"/>
      <c r="E79" s="64"/>
      <c r="F79" s="64"/>
      <c r="G79" s="64"/>
      <c r="H79" s="64"/>
      <c r="I79" s="64"/>
      <c r="J79" s="64"/>
      <c r="K79" s="64"/>
    </row>
    <row r="80" spans="1:11" x14ac:dyDescent="0.2">
      <c r="A80" s="64"/>
      <c r="B80" s="64"/>
      <c r="C80" s="64"/>
      <c r="D80" s="64"/>
      <c r="E80" s="64"/>
      <c r="F80" s="64"/>
      <c r="G80" s="64"/>
      <c r="H80" s="64"/>
      <c r="I80" s="64"/>
      <c r="J80" s="64"/>
      <c r="K80" s="64"/>
    </row>
    <row r="81" spans="1:11" x14ac:dyDescent="0.2">
      <c r="A81" s="64"/>
      <c r="B81" s="64"/>
      <c r="C81" s="64"/>
      <c r="D81" s="64"/>
      <c r="E81" s="64"/>
      <c r="F81" s="64"/>
      <c r="G81" s="64"/>
      <c r="H81" s="64"/>
      <c r="I81" s="64"/>
      <c r="J81" s="64"/>
      <c r="K81" s="64"/>
    </row>
    <row r="82" spans="1:11" x14ac:dyDescent="0.2">
      <c r="A82" s="64"/>
      <c r="B82" s="64"/>
      <c r="C82" s="64"/>
      <c r="D82" s="64"/>
      <c r="E82" s="64"/>
      <c r="F82" s="64"/>
      <c r="G82" s="64"/>
      <c r="H82" s="64"/>
      <c r="I82" s="64"/>
      <c r="J82" s="64"/>
      <c r="K82" s="64"/>
    </row>
    <row r="83" spans="1:11" x14ac:dyDescent="0.2">
      <c r="A83" s="64"/>
      <c r="B83" s="64"/>
      <c r="C83" s="64"/>
      <c r="D83" s="64"/>
      <c r="E83" s="64"/>
      <c r="F83" s="64"/>
      <c r="G83" s="64"/>
      <c r="H83" s="64"/>
      <c r="I83" s="64"/>
      <c r="J83" s="64"/>
      <c r="K83" s="64"/>
    </row>
    <row r="84" spans="1:11" x14ac:dyDescent="0.2">
      <c r="A84" s="64"/>
      <c r="B84" s="64"/>
      <c r="C84" s="64"/>
      <c r="D84" s="64"/>
      <c r="E84" s="64"/>
      <c r="F84" s="64"/>
      <c r="G84" s="64"/>
      <c r="H84" s="64"/>
      <c r="I84" s="64"/>
      <c r="J84" s="64"/>
      <c r="K84" s="64"/>
    </row>
    <row r="85" spans="1:11" x14ac:dyDescent="0.2">
      <c r="A85" s="64"/>
      <c r="B85" s="64"/>
      <c r="C85" s="64"/>
      <c r="D85" s="64"/>
      <c r="E85" s="64"/>
      <c r="F85" s="64"/>
      <c r="G85" s="64"/>
      <c r="H85" s="64"/>
      <c r="I85" s="64"/>
      <c r="J85" s="64"/>
      <c r="K85" s="64"/>
    </row>
    <row r="86" spans="1:11" x14ac:dyDescent="0.2">
      <c r="A86" s="64"/>
      <c r="B86" s="64"/>
      <c r="C86" s="64"/>
      <c r="D86" s="64"/>
      <c r="E86" s="64"/>
      <c r="F86" s="64"/>
      <c r="G86" s="64"/>
      <c r="H86" s="64"/>
      <c r="I86" s="64"/>
      <c r="J86" s="64"/>
      <c r="K86" s="64"/>
    </row>
    <row r="87" spans="1:11" x14ac:dyDescent="0.2">
      <c r="A87" s="64"/>
      <c r="B87" s="64"/>
      <c r="C87" s="64"/>
      <c r="D87" s="64"/>
      <c r="E87" s="64"/>
      <c r="F87" s="64"/>
      <c r="G87" s="64"/>
      <c r="H87" s="64"/>
      <c r="I87" s="64"/>
      <c r="J87" s="64"/>
      <c r="K87" s="64"/>
    </row>
    <row r="88" spans="1:11" x14ac:dyDescent="0.2">
      <c r="A88" s="64"/>
      <c r="B88" s="64"/>
      <c r="C88" s="64"/>
      <c r="D88" s="64"/>
      <c r="E88" s="64"/>
      <c r="F88" s="64"/>
      <c r="G88" s="64"/>
      <c r="H88" s="64"/>
      <c r="I88" s="64"/>
      <c r="J88" s="64"/>
      <c r="K88" s="64"/>
    </row>
    <row r="89" spans="1:11" x14ac:dyDescent="0.2">
      <c r="A89" s="64"/>
      <c r="B89" s="64"/>
      <c r="C89" s="64"/>
      <c r="D89" s="64"/>
      <c r="E89" s="64"/>
      <c r="F89" s="64"/>
      <c r="G89" s="64"/>
      <c r="H89" s="64"/>
      <c r="I89" s="64"/>
      <c r="J89" s="64"/>
      <c r="K89" s="64"/>
    </row>
    <row r="90" spans="1:11" x14ac:dyDescent="0.2">
      <c r="A90" s="64"/>
      <c r="B90" s="64"/>
      <c r="C90" s="64"/>
      <c r="D90" s="64"/>
      <c r="E90" s="64"/>
      <c r="F90" s="64"/>
      <c r="G90" s="64"/>
      <c r="H90" s="64"/>
      <c r="I90" s="64"/>
      <c r="J90" s="64"/>
      <c r="K90" s="64"/>
    </row>
    <row r="91" spans="1:11" x14ac:dyDescent="0.2">
      <c r="A91" s="64"/>
      <c r="B91" s="64"/>
      <c r="C91" s="64"/>
      <c r="D91" s="64"/>
      <c r="E91" s="64"/>
      <c r="F91" s="64"/>
      <c r="G91" s="64"/>
      <c r="H91" s="64"/>
      <c r="I91" s="64"/>
      <c r="J91" s="64"/>
      <c r="K91" s="64"/>
    </row>
    <row r="92" spans="1:11" x14ac:dyDescent="0.2">
      <c r="A92" s="64"/>
      <c r="B92" s="64"/>
      <c r="C92" s="64"/>
      <c r="D92" s="64"/>
      <c r="E92" s="64"/>
      <c r="F92" s="64"/>
      <c r="G92" s="64"/>
      <c r="H92" s="64"/>
      <c r="I92" s="64"/>
      <c r="J92" s="64"/>
      <c r="K92" s="64"/>
    </row>
    <row r="93" spans="1:11" x14ac:dyDescent="0.2">
      <c r="A93" s="64"/>
      <c r="B93" s="64"/>
      <c r="C93" s="64"/>
      <c r="D93" s="64"/>
      <c r="E93" s="64"/>
      <c r="F93" s="64"/>
      <c r="G93" s="64"/>
      <c r="H93" s="64"/>
      <c r="I93" s="64"/>
      <c r="J93" s="64"/>
      <c r="K93" s="64"/>
    </row>
    <row r="94" spans="1:11" x14ac:dyDescent="0.2">
      <c r="A94" s="64"/>
      <c r="B94" s="64"/>
      <c r="C94" s="64"/>
      <c r="D94" s="64"/>
      <c r="E94" s="64"/>
      <c r="F94" s="64"/>
      <c r="G94" s="64"/>
      <c r="H94" s="64"/>
      <c r="I94" s="64"/>
      <c r="J94" s="64"/>
      <c r="K94" s="64"/>
    </row>
    <row r="95" spans="1:11" x14ac:dyDescent="0.2">
      <c r="A95" s="64"/>
      <c r="B95" s="64"/>
      <c r="C95" s="64"/>
      <c r="D95" s="64"/>
      <c r="E95" s="64"/>
      <c r="F95" s="64"/>
      <c r="G95" s="64"/>
      <c r="H95" s="64"/>
      <c r="I95" s="64"/>
      <c r="J95" s="64"/>
      <c r="K95" s="64"/>
    </row>
    <row r="96" spans="1:11" x14ac:dyDescent="0.2">
      <c r="A96" s="64"/>
      <c r="B96" s="64"/>
      <c r="C96" s="64"/>
      <c r="D96" s="64"/>
      <c r="E96" s="64"/>
      <c r="F96" s="64"/>
      <c r="G96" s="64"/>
      <c r="H96" s="64"/>
      <c r="I96" s="64"/>
      <c r="J96" s="64"/>
      <c r="K96" s="64"/>
    </row>
    <row r="97" spans="1:11" x14ac:dyDescent="0.2">
      <c r="A97" s="64"/>
      <c r="B97" s="64"/>
      <c r="C97" s="64"/>
      <c r="D97" s="64"/>
      <c r="E97" s="64"/>
      <c r="F97" s="64"/>
      <c r="G97" s="64"/>
      <c r="H97" s="64"/>
      <c r="I97" s="64"/>
      <c r="J97" s="64"/>
      <c r="K97" s="64"/>
    </row>
    <row r="98" spans="1:11" x14ac:dyDescent="0.2">
      <c r="A98" s="45"/>
      <c r="B98" s="45"/>
      <c r="C98" s="45"/>
      <c r="D98" s="45"/>
      <c r="E98" s="45"/>
      <c r="F98" s="45"/>
      <c r="G98" s="45"/>
    </row>
    <row r="99" spans="1:11" x14ac:dyDescent="0.2">
      <c r="A99" s="45"/>
      <c r="B99" s="45"/>
      <c r="C99" s="45"/>
      <c r="D99" s="45"/>
      <c r="E99" s="45"/>
      <c r="F99" s="45"/>
      <c r="G99" s="45"/>
    </row>
    <row r="100" spans="1:11" x14ac:dyDescent="0.2">
      <c r="A100" s="45"/>
      <c r="B100" s="45"/>
      <c r="C100" s="45"/>
      <c r="D100" s="45"/>
      <c r="E100" s="45"/>
      <c r="F100" s="45"/>
      <c r="G100" s="45"/>
    </row>
    <row r="101" spans="1:11" x14ac:dyDescent="0.2">
      <c r="A101" s="45"/>
      <c r="B101" s="45"/>
      <c r="C101" s="45"/>
      <c r="D101" s="45"/>
      <c r="E101" s="45"/>
      <c r="F101" s="45"/>
      <c r="G101" s="45"/>
    </row>
    <row r="102" spans="1:11" x14ac:dyDescent="0.2">
      <c r="A102" s="45"/>
      <c r="B102" s="45"/>
      <c r="C102" s="45"/>
      <c r="D102" s="45"/>
      <c r="E102" s="45"/>
      <c r="F102" s="45"/>
      <c r="G102" s="45"/>
    </row>
    <row r="103" spans="1:11" x14ac:dyDescent="0.2">
      <c r="A103" s="45"/>
      <c r="B103" s="45"/>
      <c r="C103" s="45"/>
      <c r="D103" s="45"/>
      <c r="E103" s="45"/>
      <c r="F103" s="45"/>
      <c r="G103" s="45"/>
    </row>
    <row r="104" spans="1:11" x14ac:dyDescent="0.2">
      <c r="A104" s="45"/>
      <c r="B104" s="45"/>
      <c r="C104" s="45"/>
      <c r="D104" s="45"/>
      <c r="E104" s="45"/>
      <c r="F104" s="45"/>
      <c r="G104" s="45"/>
    </row>
    <row r="105" spans="1:11" x14ac:dyDescent="0.2">
      <c r="A105" s="45"/>
      <c r="B105" s="45"/>
      <c r="C105" s="45"/>
      <c r="D105" s="45"/>
      <c r="E105" s="45"/>
      <c r="F105" s="45"/>
      <c r="G105" s="45"/>
    </row>
    <row r="106" spans="1:11" x14ac:dyDescent="0.2">
      <c r="A106" s="45"/>
      <c r="B106" s="45"/>
      <c r="C106" s="45"/>
      <c r="D106" s="45"/>
      <c r="E106" s="45"/>
      <c r="F106" s="45"/>
      <c r="G106" s="45"/>
    </row>
    <row r="107" spans="1:11" x14ac:dyDescent="0.2">
      <c r="A107" s="45"/>
      <c r="B107" s="45"/>
      <c r="C107" s="45"/>
      <c r="D107" s="45"/>
      <c r="E107" s="45"/>
      <c r="F107" s="45"/>
      <c r="G107" s="45"/>
    </row>
    <row r="108" spans="1:11" x14ac:dyDescent="0.2">
      <c r="A108" s="45"/>
      <c r="B108" s="45"/>
      <c r="C108" s="45"/>
      <c r="D108" s="45"/>
      <c r="E108" s="45"/>
      <c r="F108" s="45"/>
      <c r="G108" s="45"/>
    </row>
    <row r="109" spans="1:11" x14ac:dyDescent="0.2">
      <c r="A109" s="45"/>
      <c r="B109" s="45"/>
      <c r="C109" s="45"/>
      <c r="D109" s="45"/>
      <c r="E109" s="45"/>
      <c r="F109" s="45"/>
      <c r="G109" s="45"/>
    </row>
    <row r="110" spans="1:11" x14ac:dyDescent="0.2">
      <c r="A110" s="45"/>
      <c r="B110" s="45"/>
      <c r="C110" s="45"/>
      <c r="D110" s="45"/>
      <c r="E110" s="45"/>
      <c r="F110" s="45"/>
      <c r="G110" s="45"/>
    </row>
    <row r="111" spans="1:11" x14ac:dyDescent="0.2">
      <c r="A111" s="45"/>
      <c r="B111" s="45"/>
      <c r="C111" s="45"/>
      <c r="D111" s="45"/>
      <c r="E111" s="45"/>
      <c r="F111" s="45"/>
      <c r="G111" s="45"/>
    </row>
    <row r="112" spans="1:11" x14ac:dyDescent="0.2">
      <c r="A112" s="45"/>
      <c r="B112" s="45"/>
      <c r="C112" s="45"/>
      <c r="D112" s="45"/>
      <c r="E112" s="45"/>
      <c r="F112" s="45"/>
      <c r="G112" s="45"/>
    </row>
    <row r="113" spans="1:7" x14ac:dyDescent="0.2">
      <c r="A113" s="45"/>
      <c r="B113" s="45"/>
      <c r="C113" s="45"/>
      <c r="D113" s="45"/>
      <c r="E113" s="45"/>
      <c r="F113" s="45"/>
      <c r="G113" s="45"/>
    </row>
    <row r="114" spans="1:7" x14ac:dyDescent="0.2">
      <c r="A114" s="45"/>
      <c r="B114" s="45"/>
      <c r="C114" s="45"/>
      <c r="D114" s="45"/>
      <c r="E114" s="45"/>
      <c r="F114" s="45"/>
      <c r="G114" s="45"/>
    </row>
    <row r="115" spans="1:7" x14ac:dyDescent="0.2">
      <c r="A115" s="45"/>
      <c r="B115" s="45"/>
      <c r="C115" s="45"/>
      <c r="D115" s="45"/>
      <c r="E115" s="45"/>
      <c r="F115" s="45"/>
      <c r="G115" s="45"/>
    </row>
    <row r="116" spans="1:7" x14ac:dyDescent="0.2">
      <c r="A116" s="45"/>
      <c r="B116" s="45"/>
      <c r="C116" s="45"/>
      <c r="D116" s="45"/>
      <c r="E116" s="45"/>
      <c r="F116" s="45"/>
      <c r="G116" s="45"/>
    </row>
    <row r="117" spans="1:7" x14ac:dyDescent="0.2">
      <c r="A117" s="45"/>
      <c r="B117" s="45"/>
      <c r="C117" s="45"/>
      <c r="D117" s="45"/>
      <c r="E117" s="45"/>
      <c r="F117" s="45"/>
      <c r="G117" s="45"/>
    </row>
    <row r="118" spans="1:7" x14ac:dyDescent="0.2">
      <c r="A118" s="45"/>
      <c r="B118" s="45"/>
      <c r="C118" s="45"/>
      <c r="D118" s="45"/>
      <c r="E118" s="45"/>
      <c r="F118" s="45"/>
      <c r="G118" s="45"/>
    </row>
    <row r="119" spans="1:7" x14ac:dyDescent="0.2">
      <c r="A119" s="45"/>
      <c r="B119" s="45"/>
      <c r="C119" s="45"/>
      <c r="D119" s="45"/>
      <c r="E119" s="45"/>
      <c r="F119" s="45"/>
      <c r="G119" s="45"/>
    </row>
    <row r="120" spans="1:7" x14ac:dyDescent="0.2">
      <c r="A120" s="45"/>
      <c r="B120" s="45"/>
      <c r="C120" s="45"/>
      <c r="D120" s="45"/>
      <c r="E120" s="45"/>
      <c r="F120" s="45"/>
      <c r="G120" s="45"/>
    </row>
    <row r="121" spans="1:7" x14ac:dyDescent="0.2">
      <c r="A121" s="45"/>
      <c r="B121" s="45"/>
      <c r="C121" s="45"/>
      <c r="D121" s="45"/>
      <c r="E121" s="45"/>
      <c r="F121" s="45"/>
      <c r="G121" s="45"/>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tabColor rgb="FF00B050"/>
  </sheetPr>
  <dimension ref="A1:M40"/>
  <sheetViews>
    <sheetView topLeftCell="A7" workbookViewId="0">
      <selection activeCell="G35" sqref="G35"/>
    </sheetView>
  </sheetViews>
  <sheetFormatPr baseColWidth="10" defaultRowHeight="15" x14ac:dyDescent="0.25"/>
  <cols>
    <col min="1" max="1" width="33.42578125" customWidth="1"/>
    <col min="2" max="2" width="15.85546875" customWidth="1"/>
    <col min="3" max="3" width="16.85546875" customWidth="1"/>
    <col min="4" max="4" width="19.140625" customWidth="1"/>
    <col min="5" max="5" width="18.5703125" customWidth="1"/>
  </cols>
  <sheetData>
    <row r="1" spans="1:13" s="22" customFormat="1" ht="18" x14ac:dyDescent="0.2">
      <c r="A1" s="76" t="str">
        <f>"LES RECRUTEMENTS PAR GRAND SECTEUR EN " &amp;anneen&amp;  " ET " &amp;anneen1&amp;  " SELON LES RÉGIONS"</f>
        <v>LES RECRUTEMENTS PAR GRAND SECTEUR EN 2015 ET 2016 SELON LES RÉGIONS</v>
      </c>
      <c r="B1" s="75"/>
      <c r="C1" s="75"/>
      <c r="D1" s="75"/>
      <c r="E1" s="63"/>
      <c r="F1" s="75"/>
      <c r="G1" s="75"/>
      <c r="H1" s="75"/>
      <c r="I1" s="48"/>
      <c r="J1" s="41"/>
      <c r="K1" s="41"/>
    </row>
    <row r="2" spans="1:13" s="22" customFormat="1" ht="12.75" x14ac:dyDescent="0.2">
      <c r="A2" s="77"/>
      <c r="B2" s="75"/>
      <c r="C2" s="75"/>
      <c r="D2" s="75"/>
      <c r="E2" s="63"/>
      <c r="F2" s="75"/>
      <c r="G2" s="75"/>
      <c r="H2" s="75"/>
      <c r="I2" s="48"/>
      <c r="J2" s="41"/>
      <c r="K2" s="41"/>
    </row>
    <row r="3" spans="1:13" s="22" customFormat="1" ht="12.75" x14ac:dyDescent="0.2">
      <c r="A3" s="60"/>
      <c r="B3" s="60"/>
      <c r="C3" s="60"/>
      <c r="D3" s="60"/>
      <c r="E3" s="60"/>
      <c r="F3" s="60"/>
      <c r="G3" s="60"/>
      <c r="H3" s="60"/>
      <c r="I3" s="41"/>
      <c r="J3" s="41"/>
      <c r="K3" s="41"/>
    </row>
    <row r="4" spans="1:13" s="22" customFormat="1" ht="12.75" x14ac:dyDescent="0.2">
      <c r="A4" s="61"/>
      <c r="B4" s="60"/>
      <c r="C4" s="60"/>
      <c r="D4" s="60"/>
      <c r="E4" s="60"/>
      <c r="F4" s="60"/>
      <c r="G4" s="60"/>
      <c r="H4" s="60"/>
      <c r="I4" s="41"/>
      <c r="J4" s="41"/>
      <c r="K4" s="41"/>
    </row>
    <row r="5" spans="1:13" s="22" customFormat="1" ht="12.75" x14ac:dyDescent="0.2">
      <c r="A5" s="61" t="str">
        <f>"Tableau X : Répartition des recrutements de cadres par grand secteur en " &amp;anneen&amp;   " selon les régions "</f>
        <v xml:space="preserve">Tableau X : Répartition des recrutements de cadres par grand secteur en 2015 selon les régions </v>
      </c>
      <c r="B5" s="60"/>
      <c r="C5" s="60"/>
      <c r="D5" s="60"/>
      <c r="E5" s="60"/>
      <c r="F5" s="60"/>
      <c r="G5" s="60"/>
      <c r="H5" s="60"/>
      <c r="I5" s="41"/>
      <c r="J5" s="41"/>
      <c r="K5" s="41"/>
    </row>
    <row r="8" spans="1:13" ht="49.5" customHeight="1" x14ac:dyDescent="0.25">
      <c r="A8" s="475" t="str">
        <f>"Répartition des recrutements en "  &amp;anneen&amp; " par secteur dans chaque région"</f>
        <v>Répartition des recrutements en 2015 par secteur dans chaque région</v>
      </c>
      <c r="B8" s="476" t="s">
        <v>96</v>
      </c>
      <c r="C8" s="476" t="s">
        <v>231</v>
      </c>
      <c r="D8" s="476" t="s">
        <v>232</v>
      </c>
      <c r="E8" s="476" t="s">
        <v>113</v>
      </c>
    </row>
    <row r="9" spans="1:13" x14ac:dyDescent="0.25">
      <c r="A9" s="477"/>
      <c r="B9" s="478"/>
      <c r="C9" s="478"/>
      <c r="D9" s="478"/>
      <c r="E9" s="478"/>
    </row>
    <row r="10" spans="1:13" x14ac:dyDescent="0.25">
      <c r="A10" s="479" t="s">
        <v>148</v>
      </c>
      <c r="B10" s="480">
        <v>0.18</v>
      </c>
      <c r="C10" s="480">
        <v>0.05</v>
      </c>
      <c r="D10" s="480">
        <v>0.1</v>
      </c>
      <c r="E10" s="480">
        <v>0.67</v>
      </c>
      <c r="F10" s="333"/>
      <c r="G10" s="333"/>
      <c r="H10" s="333"/>
      <c r="I10" s="333"/>
      <c r="J10" s="333"/>
      <c r="K10" s="333"/>
      <c r="L10" s="333"/>
      <c r="M10" s="333"/>
    </row>
    <row r="11" spans="1:13" x14ac:dyDescent="0.25">
      <c r="A11" s="481" t="s">
        <v>149</v>
      </c>
      <c r="B11" s="480">
        <v>0.35</v>
      </c>
      <c r="C11" s="480">
        <v>0.05</v>
      </c>
      <c r="D11" s="480">
        <v>0.08</v>
      </c>
      <c r="E11" s="480">
        <v>0.52</v>
      </c>
      <c r="F11" s="333"/>
      <c r="G11" s="333"/>
      <c r="H11" s="333"/>
      <c r="I11" s="333"/>
      <c r="J11" s="333"/>
      <c r="K11" s="333"/>
      <c r="L11" s="333"/>
      <c r="M11" s="333"/>
    </row>
    <row r="12" spans="1:13" x14ac:dyDescent="0.25">
      <c r="A12" s="481" t="s">
        <v>150</v>
      </c>
      <c r="B12" s="480">
        <v>0.26</v>
      </c>
      <c r="C12" s="480">
        <v>0.08</v>
      </c>
      <c r="D12" s="480">
        <v>0.08</v>
      </c>
      <c r="E12" s="480">
        <v>0.57999999999999996</v>
      </c>
      <c r="F12" s="333"/>
      <c r="G12" s="333"/>
      <c r="H12" s="333"/>
      <c r="I12" s="333"/>
      <c r="J12" s="333"/>
      <c r="K12" s="333"/>
      <c r="L12" s="333"/>
      <c r="M12" s="333"/>
    </row>
    <row r="13" spans="1:13" x14ac:dyDescent="0.25">
      <c r="A13" s="481" t="s">
        <v>151</v>
      </c>
      <c r="B13" s="480">
        <v>0.33</v>
      </c>
      <c r="C13" s="480">
        <v>0.06</v>
      </c>
      <c r="D13" s="480">
        <v>0.08</v>
      </c>
      <c r="E13" s="480">
        <v>0.53</v>
      </c>
      <c r="F13" s="333"/>
      <c r="G13" s="333"/>
      <c r="H13" s="333"/>
      <c r="I13" s="333"/>
      <c r="J13" s="333"/>
      <c r="K13" s="333"/>
      <c r="L13" s="333"/>
      <c r="M13" s="333"/>
    </row>
    <row r="14" spans="1:13" x14ac:dyDescent="0.25">
      <c r="A14" s="482" t="s">
        <v>276</v>
      </c>
      <c r="B14" s="480">
        <v>0.27</v>
      </c>
      <c r="C14" s="480">
        <v>0.06</v>
      </c>
      <c r="D14" s="480">
        <v>0.15</v>
      </c>
      <c r="E14" s="480">
        <v>0.52</v>
      </c>
      <c r="F14" s="333"/>
      <c r="G14" s="333"/>
      <c r="H14" s="333"/>
      <c r="I14" s="333"/>
      <c r="J14" s="333"/>
      <c r="K14" s="333"/>
      <c r="L14" s="333"/>
      <c r="M14" s="333"/>
    </row>
    <row r="15" spans="1:13" x14ac:dyDescent="0.25">
      <c r="A15" s="481" t="s">
        <v>277</v>
      </c>
      <c r="B15" s="480">
        <v>0.18</v>
      </c>
      <c r="C15" s="480">
        <v>0.06</v>
      </c>
      <c r="D15" s="480">
        <v>0.2</v>
      </c>
      <c r="E15" s="480">
        <v>0.56000000000000005</v>
      </c>
      <c r="F15" s="333"/>
      <c r="G15" s="333"/>
      <c r="H15" s="333"/>
      <c r="I15" s="333"/>
      <c r="J15" s="333"/>
      <c r="K15" s="333"/>
      <c r="L15" s="333"/>
      <c r="M15" s="333"/>
    </row>
    <row r="16" spans="1:13" x14ac:dyDescent="0.25">
      <c r="A16" s="481" t="s">
        <v>23</v>
      </c>
      <c r="B16" s="480">
        <v>0.06</v>
      </c>
      <c r="C16" s="480">
        <v>0.04</v>
      </c>
      <c r="D16" s="480">
        <v>0.09</v>
      </c>
      <c r="E16" s="480">
        <v>0.81</v>
      </c>
      <c r="F16" s="333"/>
      <c r="G16" s="333"/>
      <c r="H16" s="333"/>
      <c r="I16" s="333"/>
      <c r="J16" s="333"/>
      <c r="K16" s="333"/>
      <c r="L16" s="333"/>
      <c r="M16" s="333"/>
    </row>
    <row r="17" spans="1:13" x14ac:dyDescent="0.25">
      <c r="A17" s="481" t="s">
        <v>152</v>
      </c>
      <c r="B17" s="480">
        <v>0.3</v>
      </c>
      <c r="C17" s="480">
        <v>0.05</v>
      </c>
      <c r="D17" s="480">
        <v>0.08</v>
      </c>
      <c r="E17" s="480">
        <v>0.56999999999999995</v>
      </c>
      <c r="F17" s="333"/>
      <c r="G17" s="333"/>
      <c r="H17" s="333"/>
      <c r="I17" s="333"/>
      <c r="J17" s="333"/>
      <c r="K17" s="333"/>
      <c r="L17" s="333"/>
      <c r="M17" s="333"/>
    </row>
    <row r="18" spans="1:13" x14ac:dyDescent="0.25">
      <c r="A18" s="481" t="s">
        <v>278</v>
      </c>
      <c r="B18" s="480">
        <v>0.26</v>
      </c>
      <c r="C18" s="480">
        <v>7.0000000000000007E-2</v>
      </c>
      <c r="D18" s="480">
        <v>0.14000000000000001</v>
      </c>
      <c r="E18" s="480">
        <v>0.53</v>
      </c>
      <c r="F18" s="333"/>
      <c r="G18" s="333"/>
      <c r="H18" s="333"/>
      <c r="I18" s="333"/>
      <c r="J18" s="333"/>
      <c r="K18" s="333"/>
      <c r="L18" s="333"/>
      <c r="M18" s="333"/>
    </row>
    <row r="19" spans="1:13" x14ac:dyDescent="0.25">
      <c r="A19" s="481" t="s">
        <v>279</v>
      </c>
      <c r="B19" s="480">
        <v>0.23</v>
      </c>
      <c r="C19" s="480">
        <v>0.08</v>
      </c>
      <c r="D19" s="480">
        <v>0.08</v>
      </c>
      <c r="E19" s="480">
        <v>0.61</v>
      </c>
      <c r="F19" s="333"/>
      <c r="G19" s="333"/>
      <c r="H19" s="333"/>
      <c r="I19" s="333"/>
      <c r="J19" s="333"/>
      <c r="K19" s="333"/>
      <c r="L19" s="333"/>
      <c r="M19" s="333"/>
    </row>
    <row r="20" spans="1:13" x14ac:dyDescent="0.25">
      <c r="A20" s="481" t="s">
        <v>153</v>
      </c>
      <c r="B20" s="480">
        <v>0.23</v>
      </c>
      <c r="C20" s="480">
        <v>7.0000000000000007E-2</v>
      </c>
      <c r="D20" s="480">
        <v>0.09</v>
      </c>
      <c r="E20" s="480">
        <v>0.61</v>
      </c>
      <c r="F20" s="333"/>
      <c r="G20" s="333"/>
      <c r="H20" s="333"/>
      <c r="I20" s="333"/>
      <c r="J20" s="333"/>
      <c r="K20" s="333"/>
      <c r="L20" s="333"/>
      <c r="M20" s="333"/>
    </row>
    <row r="21" spans="1:13" x14ac:dyDescent="0.25">
      <c r="A21" s="481" t="s">
        <v>154</v>
      </c>
      <c r="B21" s="480">
        <v>0.12</v>
      </c>
      <c r="C21" s="480">
        <v>0.08</v>
      </c>
      <c r="D21" s="480">
        <v>0.08</v>
      </c>
      <c r="E21" s="480">
        <v>0.72</v>
      </c>
      <c r="F21" s="333"/>
      <c r="G21" s="333"/>
      <c r="H21" s="333"/>
      <c r="I21" s="333"/>
      <c r="J21" s="333"/>
      <c r="K21" s="333"/>
      <c r="L21" s="333"/>
      <c r="M21" s="333"/>
    </row>
    <row r="22" spans="1:13" x14ac:dyDescent="0.25">
      <c r="A22" s="73"/>
      <c r="B22" s="238"/>
      <c r="C22" s="238"/>
      <c r="D22" s="238"/>
      <c r="E22" s="238"/>
      <c r="F22" s="333"/>
      <c r="G22" s="333"/>
      <c r="H22" s="333"/>
      <c r="I22" s="333"/>
      <c r="J22" s="333"/>
      <c r="K22" s="333"/>
      <c r="L22" s="333"/>
      <c r="M22" s="333"/>
    </row>
    <row r="23" spans="1:13" x14ac:dyDescent="0.25">
      <c r="A23" s="237"/>
      <c r="B23" s="238"/>
      <c r="C23" s="238"/>
      <c r="D23" s="238"/>
      <c r="E23" s="238"/>
      <c r="G23" s="333"/>
    </row>
    <row r="24" spans="1:13" x14ac:dyDescent="0.25">
      <c r="A24" s="483" t="str">
        <f>"Tableau X : Répartition des recrutements de cadres par grand secteur en " &amp;anneen1&amp; " selon les régions "</f>
        <v xml:space="preserve">Tableau X : Répartition des recrutements de cadres par grand secteur en 2016 selon les régions </v>
      </c>
      <c r="B24" s="238"/>
      <c r="C24" s="238"/>
      <c r="D24" s="238"/>
      <c r="E24" s="238"/>
      <c r="G24" s="333"/>
    </row>
    <row r="25" spans="1:13" x14ac:dyDescent="0.25">
      <c r="A25" s="483"/>
      <c r="B25" s="238"/>
      <c r="C25" s="238"/>
      <c r="D25" s="238"/>
      <c r="E25" s="238"/>
      <c r="G25" s="333"/>
    </row>
    <row r="26" spans="1:13" x14ac:dyDescent="0.25">
      <c r="A26" s="484"/>
      <c r="B26" s="485"/>
      <c r="C26" s="485"/>
      <c r="D26" s="485"/>
      <c r="E26" s="485"/>
      <c r="G26" s="333"/>
    </row>
    <row r="27" spans="1:13" s="267" customFormat="1" ht="36.75" customHeight="1" x14ac:dyDescent="0.25">
      <c r="A27" s="475" t="str">
        <f>"Répartition des recrutements en "  &amp;anneen1&amp; " par secteur dans chaque région"</f>
        <v>Répartition des recrutements en 2016 par secteur dans chaque région</v>
      </c>
      <c r="B27" s="476" t="s">
        <v>96</v>
      </c>
      <c r="C27" s="476" t="s">
        <v>231</v>
      </c>
      <c r="D27" s="476" t="s">
        <v>232</v>
      </c>
      <c r="E27" s="476" t="s">
        <v>113</v>
      </c>
      <c r="G27" s="333"/>
    </row>
    <row r="28" spans="1:13" x14ac:dyDescent="0.25">
      <c r="A28" s="477"/>
      <c r="B28" s="478"/>
      <c r="C28" s="478"/>
      <c r="D28" s="478"/>
      <c r="E28" s="478"/>
      <c r="G28" s="333"/>
    </row>
    <row r="29" spans="1:13" x14ac:dyDescent="0.25">
      <c r="A29" s="479" t="s">
        <v>148</v>
      </c>
      <c r="B29" s="480">
        <v>0.2</v>
      </c>
      <c r="C29" s="480">
        <v>0.06</v>
      </c>
      <c r="D29" s="480">
        <v>0.08</v>
      </c>
      <c r="E29" s="480">
        <v>0.66</v>
      </c>
      <c r="G29" s="333"/>
    </row>
    <row r="30" spans="1:13" x14ac:dyDescent="0.25">
      <c r="A30" s="481" t="s">
        <v>149</v>
      </c>
      <c r="B30" s="480">
        <v>0.33</v>
      </c>
      <c r="C30" s="480">
        <v>0.06</v>
      </c>
      <c r="D30" s="480">
        <v>0.1</v>
      </c>
      <c r="E30" s="480">
        <v>0.51</v>
      </c>
      <c r="G30" s="333"/>
    </row>
    <row r="31" spans="1:13" x14ac:dyDescent="0.25">
      <c r="A31" s="481" t="s">
        <v>150</v>
      </c>
      <c r="B31" s="480">
        <v>0.22</v>
      </c>
      <c r="C31" s="480">
        <v>0.06</v>
      </c>
      <c r="D31" s="480">
        <v>0.11</v>
      </c>
      <c r="E31" s="480">
        <v>0.61</v>
      </c>
      <c r="G31" s="333"/>
    </row>
    <row r="32" spans="1:13" x14ac:dyDescent="0.25">
      <c r="A32" s="481" t="s">
        <v>151</v>
      </c>
      <c r="B32" s="480">
        <v>0.35</v>
      </c>
      <c r="C32" s="480">
        <v>0.04</v>
      </c>
      <c r="D32" s="480">
        <v>0.11</v>
      </c>
      <c r="E32" s="480">
        <v>0.5</v>
      </c>
      <c r="G32" s="333"/>
    </row>
    <row r="33" spans="1:7" x14ac:dyDescent="0.25">
      <c r="A33" s="482" t="s">
        <v>276</v>
      </c>
      <c r="B33" s="480">
        <v>0.28999999999999998</v>
      </c>
      <c r="C33" s="480">
        <v>0.08</v>
      </c>
      <c r="D33" s="480">
        <v>0.08</v>
      </c>
      <c r="E33" s="480">
        <v>0.55000000000000004</v>
      </c>
      <c r="G33" s="333"/>
    </row>
    <row r="34" spans="1:7" x14ac:dyDescent="0.25">
      <c r="A34" s="481" t="s">
        <v>277</v>
      </c>
      <c r="B34" s="480">
        <v>0.19</v>
      </c>
      <c r="C34" s="480">
        <v>0.05</v>
      </c>
      <c r="D34" s="480">
        <v>0.17</v>
      </c>
      <c r="E34" s="480">
        <v>0.59</v>
      </c>
      <c r="G34" s="333"/>
    </row>
    <row r="35" spans="1:7" x14ac:dyDescent="0.25">
      <c r="A35" s="481" t="s">
        <v>23</v>
      </c>
      <c r="B35" s="480">
        <v>7.0000000000000007E-2</v>
      </c>
      <c r="C35" s="480">
        <v>0.04</v>
      </c>
      <c r="D35" s="480">
        <v>0.09</v>
      </c>
      <c r="E35" s="480">
        <v>0.8</v>
      </c>
      <c r="G35" s="333"/>
    </row>
    <row r="36" spans="1:7" x14ac:dyDescent="0.25">
      <c r="A36" s="481" t="s">
        <v>152</v>
      </c>
      <c r="B36" s="480">
        <v>0.32</v>
      </c>
      <c r="C36" s="480">
        <v>0.08</v>
      </c>
      <c r="D36" s="480">
        <v>0.06</v>
      </c>
      <c r="E36" s="480">
        <v>0.54</v>
      </c>
      <c r="G36" s="333"/>
    </row>
    <row r="37" spans="1:7" x14ac:dyDescent="0.25">
      <c r="A37" s="481" t="s">
        <v>278</v>
      </c>
      <c r="B37" s="480">
        <v>0.22</v>
      </c>
      <c r="C37" s="480">
        <v>7.0000000000000007E-2</v>
      </c>
      <c r="D37" s="480">
        <v>0.11</v>
      </c>
      <c r="E37" s="480">
        <v>0.6</v>
      </c>
      <c r="G37" s="333"/>
    </row>
    <row r="38" spans="1:7" x14ac:dyDescent="0.25">
      <c r="A38" s="481" t="s">
        <v>279</v>
      </c>
      <c r="B38" s="480">
        <v>0.23</v>
      </c>
      <c r="C38" s="480">
        <v>0.06</v>
      </c>
      <c r="D38" s="480">
        <v>0.09</v>
      </c>
      <c r="E38" s="480">
        <v>0.62</v>
      </c>
      <c r="G38" s="333"/>
    </row>
    <row r="39" spans="1:7" x14ac:dyDescent="0.25">
      <c r="A39" s="481" t="s">
        <v>153</v>
      </c>
      <c r="B39" s="480">
        <v>0.16</v>
      </c>
      <c r="C39" s="480">
        <v>0.03</v>
      </c>
      <c r="D39" s="480">
        <v>0.09</v>
      </c>
      <c r="E39" s="480">
        <v>0.72</v>
      </c>
      <c r="G39" s="333"/>
    </row>
    <row r="40" spans="1:7" x14ac:dyDescent="0.25">
      <c r="A40" s="481" t="s">
        <v>154</v>
      </c>
      <c r="B40" s="480">
        <v>0.13</v>
      </c>
      <c r="C40" s="480">
        <v>0.08</v>
      </c>
      <c r="D40" s="480">
        <v>0.12</v>
      </c>
      <c r="E40" s="480">
        <v>0.67</v>
      </c>
      <c r="G40" s="333"/>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I121"/>
  <sheetViews>
    <sheetView showGridLines="0" topLeftCell="A20" workbookViewId="0">
      <selection activeCell="K55" sqref="K55"/>
    </sheetView>
  </sheetViews>
  <sheetFormatPr baseColWidth="10" defaultColWidth="10.85546875" defaultRowHeight="12.75" x14ac:dyDescent="0.2"/>
  <cols>
    <col min="1" max="1" width="32" style="6" customWidth="1"/>
    <col min="2" max="2" width="12.140625" style="6" customWidth="1"/>
    <col min="3" max="3" width="8.28515625" style="6" bestFit="1" customWidth="1"/>
    <col min="4" max="4" width="14.140625" style="6" bestFit="1" customWidth="1"/>
    <col min="5" max="5" width="12.42578125" style="6" bestFit="1" customWidth="1"/>
    <col min="6" max="6" width="11.7109375" style="6" bestFit="1" customWidth="1"/>
    <col min="7" max="7" width="10.85546875" style="6" bestFit="1" customWidth="1"/>
    <col min="8" max="8" width="12.42578125" style="6" customWidth="1"/>
    <col min="9" max="9" width="12" style="6" bestFit="1" customWidth="1"/>
    <col min="10" max="10" width="12.42578125" style="6" bestFit="1" customWidth="1"/>
    <col min="11" max="11" width="11.42578125" style="6" customWidth="1"/>
    <col min="12" max="12" width="8.7109375" style="6" customWidth="1"/>
    <col min="13" max="13" width="14.28515625" style="6" customWidth="1"/>
    <col min="14" max="16384" width="10.85546875" style="6"/>
  </cols>
  <sheetData>
    <row r="1" spans="1:21" ht="18" x14ac:dyDescent="0.2">
      <c r="A1" s="99" t="str">
        <f>"LE MARCHÉ DE L’EMPLOI CADRE EN " &amp;anneen1&amp; " ET SES ÉVOLUTIONS PAR RÉGION"</f>
        <v>LE MARCHÉ DE L’EMPLOI CADRE EN 2016 ET SES ÉVOLUTIONS PAR RÉGION</v>
      </c>
      <c r="B1" s="64"/>
      <c r="C1" s="64"/>
      <c r="D1" s="64"/>
      <c r="E1" s="64"/>
      <c r="F1" s="64"/>
      <c r="G1" s="64"/>
      <c r="H1" s="64"/>
      <c r="I1" s="64"/>
      <c r="J1" s="64"/>
      <c r="K1" s="64"/>
      <c r="L1" s="64"/>
      <c r="M1" s="64"/>
      <c r="N1" s="64"/>
    </row>
    <row r="2" spans="1:21" ht="15" x14ac:dyDescent="0.2">
      <c r="A2" s="100" t="s">
        <v>56</v>
      </c>
      <c r="B2" s="64"/>
      <c r="C2" s="64"/>
      <c r="D2" s="64"/>
      <c r="E2" s="64"/>
      <c r="F2" s="64"/>
      <c r="G2" s="64"/>
      <c r="H2" s="64"/>
      <c r="I2" s="64"/>
      <c r="J2" s="64"/>
      <c r="K2" s="64"/>
      <c r="L2" s="64"/>
      <c r="M2" s="64"/>
      <c r="N2" s="64"/>
    </row>
    <row r="3" spans="1:21" x14ac:dyDescent="0.2">
      <c r="A3" s="85"/>
      <c r="B3" s="64"/>
      <c r="C3" s="64"/>
      <c r="D3" s="64"/>
      <c r="E3" s="64"/>
      <c r="F3" s="64"/>
      <c r="G3" s="64"/>
      <c r="H3" s="64"/>
      <c r="I3" s="64"/>
      <c r="J3" s="64"/>
      <c r="K3" s="64"/>
      <c r="L3" s="64"/>
      <c r="M3" s="64"/>
      <c r="N3" s="64"/>
    </row>
    <row r="4" spans="1:21" x14ac:dyDescent="0.2">
      <c r="A4" s="85"/>
      <c r="B4" s="64"/>
      <c r="C4" s="64"/>
      <c r="D4" s="64"/>
      <c r="E4" s="64"/>
      <c r="F4" s="64"/>
      <c r="G4" s="64"/>
      <c r="H4" s="64"/>
      <c r="I4" s="64"/>
      <c r="J4" s="64"/>
      <c r="K4" s="64"/>
      <c r="L4" s="64"/>
      <c r="M4" s="64"/>
      <c r="N4" s="64"/>
    </row>
    <row r="5" spans="1:21" s="7" customFormat="1" ht="15" x14ac:dyDescent="0.25">
      <c r="A5" s="85" t="str">
        <f>"Tableau 44 : Répartition des recrutements de cadres par fonction en " &amp;anneen&amp; " selon les régions (en CDI ou CDD d’un an et plus)"</f>
        <v>Tableau 44 : Répartition des recrutements de cadres par fonction en 2015 selon les régions (en CDI ou CDD d’un an et plus)</v>
      </c>
      <c r="B5" s="141"/>
      <c r="C5" s="141"/>
      <c r="D5" s="141"/>
      <c r="E5" s="141"/>
      <c r="F5" s="141"/>
      <c r="G5" s="141"/>
      <c r="H5" s="141"/>
      <c r="I5" s="141"/>
      <c r="J5" s="141"/>
      <c r="K5" s="141"/>
      <c r="L5" s="141"/>
      <c r="M5" s="141"/>
      <c r="N5" s="141"/>
    </row>
    <row r="6" spans="1:21" s="7" customFormat="1" ht="15.75" thickBot="1" x14ac:dyDescent="0.3">
      <c r="A6" s="85"/>
      <c r="B6" s="141"/>
      <c r="C6" s="141"/>
      <c r="D6" s="141"/>
      <c r="E6" s="141"/>
      <c r="F6" s="141"/>
      <c r="G6" s="141"/>
      <c r="H6" s="141"/>
      <c r="I6" s="141"/>
      <c r="J6" s="141"/>
      <c r="K6" s="141"/>
      <c r="L6" s="141"/>
      <c r="M6" s="141"/>
      <c r="N6" s="141"/>
    </row>
    <row r="7" spans="1:21" ht="39" thickBot="1" x14ac:dyDescent="0.25">
      <c r="A7" s="345" t="s">
        <v>57</v>
      </c>
      <c r="B7" s="156" t="s">
        <v>2</v>
      </c>
      <c r="C7" s="157" t="s">
        <v>3</v>
      </c>
      <c r="D7" s="157" t="s">
        <v>4</v>
      </c>
      <c r="E7" s="158" t="s">
        <v>27</v>
      </c>
      <c r="F7" s="78" t="s">
        <v>5</v>
      </c>
      <c r="G7" s="78" t="s">
        <v>21</v>
      </c>
      <c r="H7" s="86" t="s">
        <v>6</v>
      </c>
      <c r="I7" s="159" t="s">
        <v>7</v>
      </c>
      <c r="J7" s="159" t="s">
        <v>8</v>
      </c>
      <c r="K7" s="86" t="s">
        <v>9</v>
      </c>
      <c r="L7" s="64"/>
      <c r="M7" s="550" t="s">
        <v>35</v>
      </c>
      <c r="N7" s="551"/>
    </row>
    <row r="8" spans="1:21" x14ac:dyDescent="0.2">
      <c r="A8" s="381" t="s">
        <v>148</v>
      </c>
      <c r="B8" s="419">
        <v>0.03</v>
      </c>
      <c r="C8" s="419">
        <v>0.06</v>
      </c>
      <c r="D8" s="419">
        <v>0.06</v>
      </c>
      <c r="E8" s="419">
        <v>0.19</v>
      </c>
      <c r="F8" s="419">
        <v>0.06</v>
      </c>
      <c r="G8" s="419">
        <v>0.08</v>
      </c>
      <c r="H8" s="306">
        <v>0.08</v>
      </c>
      <c r="I8" s="416">
        <v>0.22</v>
      </c>
      <c r="J8" s="416">
        <v>0.22</v>
      </c>
      <c r="K8" s="416">
        <v>1</v>
      </c>
      <c r="L8" s="131"/>
      <c r="M8" s="130"/>
      <c r="N8" s="130"/>
      <c r="O8" s="8"/>
      <c r="P8" s="8"/>
      <c r="Q8" s="8"/>
      <c r="R8" s="8"/>
      <c r="S8" s="8"/>
      <c r="T8" s="8"/>
      <c r="U8" s="8"/>
    </row>
    <row r="9" spans="1:21" x14ac:dyDescent="0.2">
      <c r="A9" s="71" t="s">
        <v>149</v>
      </c>
      <c r="B9" s="419">
        <v>0.03</v>
      </c>
      <c r="C9" s="419">
        <v>0.12</v>
      </c>
      <c r="D9" s="419">
        <v>0.09</v>
      </c>
      <c r="E9" s="419">
        <v>0.15</v>
      </c>
      <c r="F9" s="419">
        <v>0.16</v>
      </c>
      <c r="G9" s="419">
        <v>0.1</v>
      </c>
      <c r="H9" s="306">
        <v>0.1</v>
      </c>
      <c r="I9" s="416">
        <v>0.21</v>
      </c>
      <c r="J9" s="416">
        <v>0.04</v>
      </c>
      <c r="K9" s="416">
        <v>1</v>
      </c>
      <c r="L9" s="131"/>
      <c r="M9" s="130"/>
      <c r="N9" s="130"/>
      <c r="O9" s="8"/>
      <c r="P9" s="8"/>
      <c r="Q9" s="8"/>
      <c r="R9" s="8"/>
      <c r="S9" s="8"/>
      <c r="T9" s="8"/>
      <c r="U9" s="8"/>
    </row>
    <row r="10" spans="1:21" x14ac:dyDescent="0.2">
      <c r="A10" s="71" t="s">
        <v>150</v>
      </c>
      <c r="B10" s="419">
        <v>0.02</v>
      </c>
      <c r="C10" s="419">
        <v>0.09</v>
      </c>
      <c r="D10" s="419">
        <v>0.08</v>
      </c>
      <c r="E10" s="419">
        <v>0.19</v>
      </c>
      <c r="F10" s="419">
        <v>0.06</v>
      </c>
      <c r="G10" s="419">
        <v>0.04</v>
      </c>
      <c r="H10" s="306">
        <v>0.09</v>
      </c>
      <c r="I10" s="416">
        <v>0.16</v>
      </c>
      <c r="J10" s="416">
        <v>0.27</v>
      </c>
      <c r="K10" s="416">
        <v>1</v>
      </c>
      <c r="L10" s="131"/>
      <c r="M10" s="130"/>
      <c r="N10" s="130"/>
      <c r="O10" s="8"/>
      <c r="P10" s="8"/>
      <c r="Q10" s="8"/>
      <c r="R10" s="8"/>
      <c r="S10" s="8"/>
      <c r="T10" s="8"/>
      <c r="U10" s="8"/>
    </row>
    <row r="11" spans="1:21" x14ac:dyDescent="0.2">
      <c r="A11" s="71" t="s">
        <v>151</v>
      </c>
      <c r="B11" s="419">
        <v>0.03</v>
      </c>
      <c r="C11" s="419">
        <v>0.16</v>
      </c>
      <c r="D11" s="419">
        <v>0.06</v>
      </c>
      <c r="E11" s="419">
        <v>0.08</v>
      </c>
      <c r="F11" s="419">
        <v>0.08</v>
      </c>
      <c r="G11" s="419">
        <v>0.12</v>
      </c>
      <c r="H11" s="306">
        <v>0.08</v>
      </c>
      <c r="I11" s="416">
        <v>0.2</v>
      </c>
      <c r="J11" s="416">
        <v>0.19</v>
      </c>
      <c r="K11" s="416">
        <v>1</v>
      </c>
      <c r="L11" s="131"/>
      <c r="M11" s="130"/>
      <c r="N11" s="130"/>
      <c r="O11" s="8"/>
      <c r="P11" s="8"/>
      <c r="Q11" s="8"/>
      <c r="R11" s="8"/>
      <c r="S11" s="8"/>
      <c r="T11" s="8"/>
      <c r="U11" s="8"/>
    </row>
    <row r="12" spans="1:21" x14ac:dyDescent="0.2">
      <c r="A12" s="68" t="s">
        <v>276</v>
      </c>
      <c r="B12" s="419">
        <v>0.04</v>
      </c>
      <c r="C12" s="419">
        <v>7.0000000000000007E-2</v>
      </c>
      <c r="D12" s="419">
        <v>0.06</v>
      </c>
      <c r="E12" s="419">
        <v>0.12</v>
      </c>
      <c r="F12" s="419">
        <v>0.08</v>
      </c>
      <c r="G12" s="419">
        <v>0.1</v>
      </c>
      <c r="H12" s="306">
        <v>0.1</v>
      </c>
      <c r="I12" s="416">
        <v>0.25</v>
      </c>
      <c r="J12" s="416">
        <v>0.18</v>
      </c>
      <c r="K12" s="416">
        <v>1</v>
      </c>
      <c r="L12" s="131"/>
      <c r="M12" s="130"/>
      <c r="N12" s="130"/>
      <c r="O12" s="8"/>
      <c r="P12" s="8"/>
      <c r="Q12" s="8"/>
      <c r="R12" s="8"/>
      <c r="S12" s="8"/>
      <c r="T12" s="8"/>
      <c r="U12" s="8"/>
    </row>
    <row r="13" spans="1:21" x14ac:dyDescent="0.2">
      <c r="A13" s="71" t="s">
        <v>277</v>
      </c>
      <c r="B13" s="419">
        <v>0.02</v>
      </c>
      <c r="C13" s="419">
        <v>0.09</v>
      </c>
      <c r="D13" s="419">
        <v>0.08</v>
      </c>
      <c r="E13" s="419">
        <v>0.12</v>
      </c>
      <c r="F13" s="419">
        <v>0.09</v>
      </c>
      <c r="G13" s="419">
        <v>0.1</v>
      </c>
      <c r="H13" s="306">
        <v>0.15</v>
      </c>
      <c r="I13" s="416">
        <v>0.21</v>
      </c>
      <c r="J13" s="416">
        <v>0.14000000000000001</v>
      </c>
      <c r="K13" s="416">
        <v>1</v>
      </c>
      <c r="L13" s="131"/>
      <c r="M13" s="130"/>
      <c r="N13" s="130"/>
      <c r="O13" s="8"/>
      <c r="P13" s="8"/>
      <c r="Q13" s="8"/>
      <c r="R13" s="8"/>
      <c r="S13" s="8"/>
      <c r="T13" s="8"/>
      <c r="U13" s="8"/>
    </row>
    <row r="14" spans="1:21" x14ac:dyDescent="0.2">
      <c r="A14" s="71" t="s">
        <v>23</v>
      </c>
      <c r="B14" s="419">
        <v>0.01</v>
      </c>
      <c r="C14" s="419">
        <v>0.1</v>
      </c>
      <c r="D14" s="419">
        <v>0.13</v>
      </c>
      <c r="E14" s="419">
        <v>0.16</v>
      </c>
      <c r="F14" s="419">
        <v>0.05</v>
      </c>
      <c r="G14" s="419">
        <v>0.05</v>
      </c>
      <c r="H14" s="306">
        <v>0.08</v>
      </c>
      <c r="I14" s="416">
        <v>0.17</v>
      </c>
      <c r="J14" s="416">
        <v>0.25</v>
      </c>
      <c r="K14" s="416">
        <v>1</v>
      </c>
      <c r="L14" s="131"/>
      <c r="M14" s="130"/>
      <c r="N14" s="130"/>
      <c r="O14" s="8"/>
      <c r="P14" s="8"/>
      <c r="Q14" s="8"/>
      <c r="R14" s="8"/>
      <c r="S14" s="8"/>
      <c r="T14" s="8"/>
      <c r="U14" s="8"/>
    </row>
    <row r="15" spans="1:21" x14ac:dyDescent="0.2">
      <c r="A15" s="71" t="s">
        <v>152</v>
      </c>
      <c r="B15" s="419">
        <v>0.03</v>
      </c>
      <c r="C15" s="419">
        <v>0.1</v>
      </c>
      <c r="D15" s="419">
        <v>0.1</v>
      </c>
      <c r="E15" s="419">
        <v>0.13</v>
      </c>
      <c r="F15" s="419">
        <v>0.13</v>
      </c>
      <c r="G15" s="419">
        <v>0.13</v>
      </c>
      <c r="H15" s="306">
        <v>0.11</v>
      </c>
      <c r="I15" s="416">
        <v>0.21</v>
      </c>
      <c r="J15" s="416">
        <v>0.06</v>
      </c>
      <c r="K15" s="416">
        <v>1</v>
      </c>
      <c r="L15" s="131"/>
      <c r="M15" s="130"/>
      <c r="N15" s="130"/>
      <c r="O15" s="8"/>
      <c r="P15" s="8"/>
      <c r="Q15" s="8"/>
      <c r="R15" s="8"/>
      <c r="S15" s="8"/>
      <c r="T15" s="8"/>
      <c r="U15" s="8"/>
    </row>
    <row r="16" spans="1:21" x14ac:dyDescent="0.2">
      <c r="A16" s="71" t="s">
        <v>278</v>
      </c>
      <c r="B16" s="419">
        <v>0.02</v>
      </c>
      <c r="C16" s="419">
        <v>7.0000000000000007E-2</v>
      </c>
      <c r="D16" s="419">
        <v>0.09</v>
      </c>
      <c r="E16" s="419">
        <v>0.11</v>
      </c>
      <c r="F16" s="419">
        <v>0.12</v>
      </c>
      <c r="G16" s="419">
        <v>7.0000000000000007E-2</v>
      </c>
      <c r="H16" s="306">
        <v>0.13</v>
      </c>
      <c r="I16" s="416">
        <v>0.27</v>
      </c>
      <c r="J16" s="416">
        <v>0.12</v>
      </c>
      <c r="K16" s="416">
        <v>1</v>
      </c>
      <c r="L16" s="131"/>
      <c r="M16" s="130"/>
      <c r="N16" s="130"/>
      <c r="O16" s="8"/>
      <c r="P16" s="8"/>
      <c r="Q16" s="8"/>
      <c r="R16" s="8"/>
      <c r="S16" s="8"/>
      <c r="T16" s="8"/>
      <c r="U16" s="8"/>
    </row>
    <row r="17" spans="1:35" x14ac:dyDescent="0.2">
      <c r="A17" s="71" t="s">
        <v>279</v>
      </c>
      <c r="B17" s="419">
        <v>0.03</v>
      </c>
      <c r="C17" s="419">
        <v>0.05</v>
      </c>
      <c r="D17" s="419">
        <v>0.06</v>
      </c>
      <c r="E17" s="419">
        <v>0.26</v>
      </c>
      <c r="F17" s="419">
        <v>7.0000000000000007E-2</v>
      </c>
      <c r="G17" s="419">
        <v>0.1</v>
      </c>
      <c r="H17" s="306">
        <v>0.13</v>
      </c>
      <c r="I17" s="416">
        <v>0.14000000000000001</v>
      </c>
      <c r="J17" s="420">
        <v>0.16</v>
      </c>
      <c r="K17" s="416">
        <v>1</v>
      </c>
      <c r="L17" s="131"/>
      <c r="M17" s="130"/>
      <c r="N17" s="130"/>
      <c r="O17" s="8"/>
      <c r="P17" s="8"/>
      <c r="Q17" s="8"/>
      <c r="R17" s="8"/>
      <c r="S17" s="8"/>
      <c r="T17" s="8"/>
      <c r="U17" s="8"/>
    </row>
    <row r="18" spans="1:35" x14ac:dyDescent="0.2">
      <c r="A18" s="71" t="s">
        <v>153</v>
      </c>
      <c r="B18" s="419">
        <v>0.02</v>
      </c>
      <c r="C18" s="419">
        <v>0.1</v>
      </c>
      <c r="D18" s="419">
        <v>0.1</v>
      </c>
      <c r="E18" s="419">
        <v>0.15</v>
      </c>
      <c r="F18" s="419">
        <v>7.0000000000000007E-2</v>
      </c>
      <c r="G18" s="419">
        <v>0.08</v>
      </c>
      <c r="H18" s="306">
        <v>7.0000000000000007E-2</v>
      </c>
      <c r="I18" s="416">
        <v>0.17</v>
      </c>
      <c r="J18" s="416">
        <v>0.24</v>
      </c>
      <c r="K18" s="416">
        <v>1</v>
      </c>
      <c r="L18" s="131"/>
      <c r="M18" s="130"/>
      <c r="N18" s="130"/>
      <c r="O18" s="8"/>
      <c r="P18" s="8"/>
      <c r="Q18" s="8"/>
      <c r="R18" s="8"/>
      <c r="S18" s="8"/>
      <c r="T18" s="8"/>
      <c r="U18" s="8"/>
    </row>
    <row r="19" spans="1:35" ht="13.5" thickBot="1" x14ac:dyDescent="0.25">
      <c r="A19" s="71" t="s">
        <v>154</v>
      </c>
      <c r="B19" s="419">
        <v>0.01</v>
      </c>
      <c r="C19" s="419">
        <v>0.06</v>
      </c>
      <c r="D19" s="419">
        <v>0.09</v>
      </c>
      <c r="E19" s="419">
        <v>0.18</v>
      </c>
      <c r="F19" s="419">
        <v>0.12</v>
      </c>
      <c r="G19" s="419">
        <v>7.0000000000000007E-2</v>
      </c>
      <c r="H19" s="306">
        <v>0.14000000000000001</v>
      </c>
      <c r="I19" s="421">
        <v>0.18</v>
      </c>
      <c r="J19" s="421">
        <v>0.15</v>
      </c>
      <c r="K19" s="421">
        <v>1</v>
      </c>
      <c r="L19" s="131"/>
      <c r="M19" s="130"/>
      <c r="N19" s="130"/>
      <c r="O19" s="8"/>
      <c r="P19" s="8"/>
      <c r="Q19" s="8"/>
      <c r="R19" s="8"/>
      <c r="S19" s="8"/>
      <c r="T19" s="8"/>
      <c r="U19" s="8"/>
    </row>
    <row r="20" spans="1:35" ht="13.5" thickBot="1" x14ac:dyDescent="0.25">
      <c r="A20" s="373" t="s">
        <v>10</v>
      </c>
      <c r="B20" s="422">
        <v>0.02</v>
      </c>
      <c r="C20" s="417">
        <v>0.09</v>
      </c>
      <c r="D20" s="417">
        <v>0.1</v>
      </c>
      <c r="E20" s="417">
        <v>0.16</v>
      </c>
      <c r="F20" s="417">
        <v>7.0000000000000007E-2</v>
      </c>
      <c r="G20" s="417">
        <v>7.0000000000000007E-2</v>
      </c>
      <c r="H20" s="417">
        <v>0.09</v>
      </c>
      <c r="I20" s="417">
        <v>0.19</v>
      </c>
      <c r="J20" s="417">
        <v>0.21</v>
      </c>
      <c r="K20" s="418">
        <v>1</v>
      </c>
      <c r="L20" s="131"/>
      <c r="M20" s="130"/>
      <c r="N20" s="130"/>
      <c r="O20" s="8"/>
      <c r="P20" s="8"/>
      <c r="Q20" s="8"/>
      <c r="R20" s="8"/>
      <c r="S20" s="8"/>
      <c r="T20" s="8"/>
      <c r="U20" s="8"/>
    </row>
    <row r="21" spans="1:35" x14ac:dyDescent="0.2">
      <c r="A21" s="95"/>
      <c r="B21" s="133"/>
      <c r="C21" s="133"/>
      <c r="D21" s="133"/>
      <c r="E21" s="133"/>
      <c r="F21" s="133"/>
      <c r="G21" s="133"/>
      <c r="H21" s="133"/>
      <c r="I21" s="133"/>
      <c r="J21" s="133"/>
      <c r="K21" s="133"/>
      <c r="L21" s="131"/>
      <c r="M21" s="64"/>
      <c r="N21" s="64"/>
    </row>
    <row r="22" spans="1:35" x14ac:dyDescent="0.2">
      <c r="A22" s="81" t="str">
        <f>"Source : Apec," &amp;anneen2</f>
        <v>Source : Apec,2017</v>
      </c>
      <c r="B22" s="124"/>
      <c r="C22" s="124"/>
      <c r="D22" s="124"/>
      <c r="E22" s="124"/>
      <c r="F22" s="124"/>
      <c r="G22" s="124"/>
      <c r="H22" s="124"/>
      <c r="I22" s="124"/>
      <c r="J22" s="124"/>
      <c r="K22" s="64"/>
      <c r="L22" s="64"/>
      <c r="M22" s="64"/>
      <c r="N22" s="64"/>
    </row>
    <row r="23" spans="1:35" s="5" customFormat="1" ht="14.25" customHeight="1" x14ac:dyDescent="0.2">
      <c r="A23" s="81" t="str">
        <f>"Sur 100 recrutements réalisés en Provence-Alpes-Côte d'Azur-Corse en " &amp;anneen&amp; ", " &amp;I19*100&amp; " ont concerné des cadres commerciaux et " &amp;E19*100&amp; " des cadres d'études-R&amp;D. "</f>
        <v xml:space="preserve">Sur 100 recrutements réalisés en Provence-Alpes-Côte d'Azur-Corse en 2015, 18 ont concerné des cadres commerciaux et 18 des cadres d'études-R&amp;D. </v>
      </c>
      <c r="B23" s="81"/>
      <c r="C23" s="81"/>
      <c r="D23" s="81"/>
      <c r="E23" s="81"/>
      <c r="F23" s="81"/>
      <c r="G23" s="81"/>
      <c r="H23" s="81"/>
      <c r="I23" s="81"/>
      <c r="J23" s="81"/>
      <c r="K23" s="64"/>
      <c r="L23" s="81"/>
      <c r="M23" s="81"/>
      <c r="N23" s="81"/>
    </row>
    <row r="24" spans="1:35" x14ac:dyDescent="0.2">
      <c r="A24" s="81" t="s">
        <v>22</v>
      </c>
      <c r="B24" s="64"/>
      <c r="C24" s="64"/>
      <c r="D24" s="64"/>
      <c r="E24" s="64"/>
      <c r="F24" s="64"/>
      <c r="G24" s="64"/>
      <c r="H24" s="64"/>
      <c r="I24" s="64"/>
      <c r="J24" s="64"/>
      <c r="K24" s="64"/>
      <c r="L24" s="64"/>
      <c r="M24" s="64"/>
      <c r="N24" s="64"/>
    </row>
    <row r="25" spans="1:35" x14ac:dyDescent="0.2">
      <c r="A25" s="64"/>
      <c r="B25" s="64"/>
      <c r="C25" s="64"/>
      <c r="D25" s="64"/>
      <c r="E25" s="64"/>
      <c r="F25" s="64"/>
      <c r="G25" s="64"/>
      <c r="H25" s="64"/>
      <c r="I25" s="64"/>
      <c r="J25" s="64"/>
      <c r="K25" s="64"/>
      <c r="L25" s="131"/>
      <c r="M25" s="131"/>
      <c r="N25" s="131"/>
      <c r="O25" s="18"/>
      <c r="P25" s="18"/>
      <c r="Q25" s="18"/>
      <c r="R25" s="18"/>
      <c r="S25" s="18"/>
      <c r="T25" s="18"/>
      <c r="U25" s="18"/>
    </row>
    <row r="26" spans="1:35" s="7" customFormat="1" ht="15" x14ac:dyDescent="0.25">
      <c r="A26" s="85" t="str">
        <f>"Tableau 45 : Répartition des recrutements de cadres par fonction en " &amp;anneen1&amp; " selon les régions (en CDI ou CDD d’un an et plus)"</f>
        <v>Tableau 45 : Répartition des recrutements de cadres par fonction en 2016 selon les régions (en CDI ou CDD d’un an et plus)</v>
      </c>
      <c r="B26" s="141"/>
      <c r="C26" s="141"/>
      <c r="D26" s="141"/>
      <c r="E26" s="141"/>
      <c r="F26" s="141"/>
      <c r="G26" s="141"/>
      <c r="H26" s="141"/>
      <c r="I26" s="141"/>
      <c r="J26" s="141"/>
      <c r="K26" s="141"/>
      <c r="L26" s="131"/>
      <c r="M26" s="131"/>
      <c r="N26" s="131"/>
      <c r="O26" s="18"/>
      <c r="P26" s="18"/>
      <c r="Q26" s="18"/>
      <c r="R26" s="18"/>
      <c r="S26" s="18"/>
      <c r="T26" s="18"/>
      <c r="U26" s="18"/>
    </row>
    <row r="27" spans="1:35" s="7" customFormat="1" ht="15.75" thickBot="1" x14ac:dyDescent="0.3">
      <c r="A27" s="85"/>
      <c r="B27" s="141"/>
      <c r="C27" s="141"/>
      <c r="D27" s="141"/>
      <c r="E27" s="141"/>
      <c r="F27" s="141"/>
      <c r="G27" s="141"/>
      <c r="H27" s="141"/>
      <c r="I27" s="141"/>
      <c r="J27" s="141"/>
      <c r="K27" s="141"/>
      <c r="L27" s="131"/>
      <c r="M27" s="131"/>
      <c r="N27" s="131"/>
      <c r="O27" s="18"/>
      <c r="P27" s="18"/>
      <c r="Q27" s="18"/>
      <c r="R27" s="18"/>
      <c r="S27" s="18"/>
      <c r="T27" s="18"/>
      <c r="U27" s="18"/>
    </row>
    <row r="28" spans="1:35" ht="39" thickBot="1" x14ac:dyDescent="0.25">
      <c r="A28" s="345" t="s">
        <v>57</v>
      </c>
      <c r="B28" s="156" t="s">
        <v>2</v>
      </c>
      <c r="C28" s="157" t="s">
        <v>3</v>
      </c>
      <c r="D28" s="157" t="s">
        <v>4</v>
      </c>
      <c r="E28" s="158" t="s">
        <v>27</v>
      </c>
      <c r="F28" s="78" t="s">
        <v>5</v>
      </c>
      <c r="G28" s="78" t="s">
        <v>21</v>
      </c>
      <c r="H28" s="86" t="s">
        <v>6</v>
      </c>
      <c r="I28" s="159" t="s">
        <v>7</v>
      </c>
      <c r="J28" s="159" t="s">
        <v>8</v>
      </c>
      <c r="K28" s="86" t="s">
        <v>9</v>
      </c>
      <c r="L28" s="131"/>
      <c r="M28" s="550" t="s">
        <v>35</v>
      </c>
      <c r="N28" s="551"/>
      <c r="O28" s="18"/>
      <c r="P28" s="18"/>
      <c r="Q28" s="18"/>
      <c r="R28" s="18"/>
      <c r="S28" s="18"/>
      <c r="T28" s="18"/>
      <c r="U28" s="18"/>
    </row>
    <row r="29" spans="1:35" x14ac:dyDescent="0.2">
      <c r="A29" s="381" t="s">
        <v>148</v>
      </c>
      <c r="B29" s="419">
        <v>0.02</v>
      </c>
      <c r="C29" s="419">
        <v>0.05</v>
      </c>
      <c r="D29" s="419">
        <v>7.0000000000000007E-2</v>
      </c>
      <c r="E29" s="419">
        <v>0.2</v>
      </c>
      <c r="F29" s="419">
        <v>7.0000000000000007E-2</v>
      </c>
      <c r="G29" s="419">
        <v>0.08</v>
      </c>
      <c r="H29" s="419">
        <v>0.11</v>
      </c>
      <c r="I29" s="419">
        <v>0.19</v>
      </c>
      <c r="J29" s="419">
        <v>0.21</v>
      </c>
      <c r="K29" s="301">
        <v>1</v>
      </c>
      <c r="L29" s="131"/>
      <c r="M29" s="131"/>
      <c r="N29" s="131"/>
      <c r="O29" s="131"/>
      <c r="P29" s="131"/>
      <c r="Q29" s="131"/>
      <c r="R29" s="131"/>
      <c r="S29" s="131"/>
      <c r="T29" s="131"/>
      <c r="U29" s="131"/>
      <c r="V29" s="131"/>
      <c r="W29" s="131"/>
      <c r="X29" s="18"/>
      <c r="Z29" s="15"/>
      <c r="AA29" s="15"/>
      <c r="AB29" s="15"/>
      <c r="AC29" s="15"/>
      <c r="AD29" s="15"/>
      <c r="AE29" s="15"/>
      <c r="AF29" s="15"/>
      <c r="AG29" s="15"/>
      <c r="AH29" s="15"/>
      <c r="AI29" s="15"/>
    </row>
    <row r="30" spans="1:35" x14ac:dyDescent="0.2">
      <c r="A30" s="71" t="s">
        <v>149</v>
      </c>
      <c r="B30" s="419">
        <v>0.02</v>
      </c>
      <c r="C30" s="419">
        <v>0.11</v>
      </c>
      <c r="D30" s="419">
        <v>7.0000000000000007E-2</v>
      </c>
      <c r="E30" s="419">
        <v>0.2</v>
      </c>
      <c r="F30" s="419">
        <v>0.14000000000000001</v>
      </c>
      <c r="G30" s="419">
        <v>0.08</v>
      </c>
      <c r="H30" s="419">
        <v>0.13</v>
      </c>
      <c r="I30" s="419">
        <v>0.19</v>
      </c>
      <c r="J30" s="419">
        <v>0.06</v>
      </c>
      <c r="K30" s="301">
        <v>1</v>
      </c>
      <c r="L30" s="131"/>
      <c r="M30" s="131"/>
      <c r="N30" s="131"/>
      <c r="O30" s="131"/>
      <c r="P30" s="131"/>
      <c r="Q30" s="131"/>
      <c r="R30" s="131"/>
      <c r="S30" s="131"/>
      <c r="T30" s="131"/>
      <c r="U30" s="131"/>
      <c r="V30" s="131"/>
      <c r="W30" s="131"/>
      <c r="X30" s="18"/>
      <c r="Z30" s="15"/>
      <c r="AA30" s="15"/>
      <c r="AB30" s="15"/>
      <c r="AC30" s="15"/>
      <c r="AD30" s="15"/>
      <c r="AE30" s="15"/>
      <c r="AF30" s="15"/>
      <c r="AG30" s="15"/>
      <c r="AH30" s="15"/>
      <c r="AI30" s="15"/>
    </row>
    <row r="31" spans="1:35" x14ac:dyDescent="0.2">
      <c r="A31" s="71" t="s">
        <v>150</v>
      </c>
      <c r="B31" s="419">
        <v>0.02</v>
      </c>
      <c r="C31" s="419">
        <v>7.0000000000000007E-2</v>
      </c>
      <c r="D31" s="419">
        <v>0.06</v>
      </c>
      <c r="E31" s="419">
        <v>0.17</v>
      </c>
      <c r="F31" s="419">
        <v>0.09</v>
      </c>
      <c r="G31" s="419">
        <v>0.08</v>
      </c>
      <c r="H31" s="419">
        <v>0.09</v>
      </c>
      <c r="I31" s="419">
        <v>0.17</v>
      </c>
      <c r="J31" s="419">
        <v>0.25</v>
      </c>
      <c r="K31" s="301">
        <v>1</v>
      </c>
      <c r="L31" s="131"/>
      <c r="M31" s="131"/>
      <c r="N31" s="131"/>
      <c r="O31" s="131"/>
      <c r="P31" s="131"/>
      <c r="Q31" s="131"/>
      <c r="R31" s="131"/>
      <c r="S31" s="131"/>
      <c r="T31" s="131"/>
      <c r="U31" s="131"/>
      <c r="V31" s="131"/>
      <c r="W31" s="131"/>
      <c r="X31" s="18"/>
      <c r="Z31" s="15"/>
      <c r="AA31" s="15"/>
      <c r="AB31" s="15"/>
      <c r="AC31" s="15"/>
      <c r="AD31" s="15"/>
      <c r="AE31" s="15"/>
      <c r="AF31" s="15"/>
      <c r="AG31" s="15"/>
      <c r="AH31" s="15"/>
      <c r="AI31" s="15"/>
    </row>
    <row r="32" spans="1:35" x14ac:dyDescent="0.2">
      <c r="A32" s="71" t="s">
        <v>151</v>
      </c>
      <c r="B32" s="419">
        <v>0.02</v>
      </c>
      <c r="C32" s="419">
        <v>7.0000000000000007E-2</v>
      </c>
      <c r="D32" s="419">
        <v>0.05</v>
      </c>
      <c r="E32" s="419">
        <v>0.11</v>
      </c>
      <c r="F32" s="419">
        <v>0.11</v>
      </c>
      <c r="G32" s="419">
        <v>0.11</v>
      </c>
      <c r="H32" s="419">
        <v>0.11</v>
      </c>
      <c r="I32" s="419">
        <v>0.23</v>
      </c>
      <c r="J32" s="419">
        <v>0.19</v>
      </c>
      <c r="K32" s="301">
        <v>1</v>
      </c>
      <c r="L32" s="131"/>
      <c r="M32" s="131"/>
      <c r="N32" s="131"/>
      <c r="O32" s="131"/>
      <c r="P32" s="131"/>
      <c r="Q32" s="131"/>
      <c r="R32" s="131"/>
      <c r="S32" s="131"/>
      <c r="T32" s="131"/>
      <c r="U32" s="131"/>
      <c r="V32" s="131"/>
      <c r="W32" s="131"/>
      <c r="X32" s="18"/>
      <c r="Z32" s="15"/>
      <c r="AA32" s="15"/>
      <c r="AB32" s="15"/>
      <c r="AC32" s="15"/>
      <c r="AD32" s="15"/>
      <c r="AE32" s="15"/>
      <c r="AF32" s="15"/>
      <c r="AG32" s="15"/>
      <c r="AH32" s="15"/>
      <c r="AI32" s="15"/>
    </row>
    <row r="33" spans="1:35" x14ac:dyDescent="0.2">
      <c r="A33" s="68" t="s">
        <v>276</v>
      </c>
      <c r="B33" s="419">
        <v>0.03</v>
      </c>
      <c r="C33" s="419">
        <v>7.0000000000000007E-2</v>
      </c>
      <c r="D33" s="419">
        <v>7.0000000000000007E-2</v>
      </c>
      <c r="E33" s="419">
        <v>0.17</v>
      </c>
      <c r="F33" s="419">
        <v>0.11</v>
      </c>
      <c r="G33" s="419">
        <v>0.1</v>
      </c>
      <c r="H33" s="419">
        <v>0.13</v>
      </c>
      <c r="I33" s="419">
        <v>0.2</v>
      </c>
      <c r="J33" s="419">
        <v>0.12</v>
      </c>
      <c r="K33" s="301">
        <v>1</v>
      </c>
      <c r="L33" s="131"/>
      <c r="M33" s="131"/>
      <c r="N33" s="131"/>
      <c r="O33" s="131"/>
      <c r="P33" s="131"/>
      <c r="Q33" s="131"/>
      <c r="R33" s="131"/>
      <c r="S33" s="131"/>
      <c r="T33" s="131"/>
      <c r="U33" s="131"/>
      <c r="V33" s="131"/>
      <c r="W33" s="131"/>
      <c r="X33" s="18"/>
      <c r="Z33" s="15"/>
      <c r="AA33" s="15"/>
      <c r="AB33" s="15"/>
      <c r="AC33" s="15"/>
      <c r="AD33" s="15"/>
      <c r="AE33" s="15"/>
      <c r="AF33" s="15"/>
      <c r="AG33" s="15"/>
      <c r="AH33" s="15"/>
      <c r="AI33" s="15"/>
    </row>
    <row r="34" spans="1:35" x14ac:dyDescent="0.2">
      <c r="A34" s="71" t="s">
        <v>277</v>
      </c>
      <c r="B34" s="419">
        <v>0.02</v>
      </c>
      <c r="C34" s="419">
        <v>0.1</v>
      </c>
      <c r="D34" s="419">
        <v>0.08</v>
      </c>
      <c r="E34" s="419">
        <v>0.14000000000000001</v>
      </c>
      <c r="F34" s="419">
        <v>0.09</v>
      </c>
      <c r="G34" s="419">
        <v>0.1</v>
      </c>
      <c r="H34" s="419">
        <v>0.13</v>
      </c>
      <c r="I34" s="419">
        <v>0.17</v>
      </c>
      <c r="J34" s="419">
        <v>0.16999999999999998</v>
      </c>
      <c r="K34" s="301">
        <v>1</v>
      </c>
      <c r="L34" s="131"/>
      <c r="M34" s="131"/>
      <c r="N34" s="131"/>
      <c r="O34" s="131"/>
      <c r="P34" s="131"/>
      <c r="Q34" s="131"/>
      <c r="R34" s="131"/>
      <c r="S34" s="131"/>
      <c r="T34" s="131"/>
      <c r="U34" s="131"/>
      <c r="V34" s="131"/>
      <c r="W34" s="131"/>
      <c r="X34" s="18"/>
      <c r="Z34" s="15"/>
      <c r="AA34" s="15"/>
      <c r="AB34" s="15"/>
      <c r="AC34" s="15"/>
      <c r="AD34" s="15"/>
      <c r="AE34" s="15"/>
      <c r="AF34" s="15"/>
      <c r="AG34" s="15"/>
      <c r="AH34" s="15"/>
      <c r="AI34" s="15"/>
    </row>
    <row r="35" spans="1:35" x14ac:dyDescent="0.2">
      <c r="A35" s="71" t="s">
        <v>23</v>
      </c>
      <c r="B35" s="419">
        <v>0.01</v>
      </c>
      <c r="C35" s="419">
        <v>0.11</v>
      </c>
      <c r="D35" s="419">
        <v>0.1</v>
      </c>
      <c r="E35" s="419">
        <v>0.16</v>
      </c>
      <c r="F35" s="419">
        <v>0.04</v>
      </c>
      <c r="G35" s="419">
        <v>0.05</v>
      </c>
      <c r="H35" s="419">
        <v>0.09</v>
      </c>
      <c r="I35" s="419">
        <v>0.19</v>
      </c>
      <c r="J35" s="419">
        <v>0.25</v>
      </c>
      <c r="K35" s="301">
        <v>1</v>
      </c>
      <c r="L35" s="131"/>
      <c r="M35" s="131"/>
      <c r="N35" s="131"/>
      <c r="O35" s="131"/>
      <c r="P35" s="131"/>
      <c r="Q35" s="131"/>
      <c r="R35" s="131"/>
      <c r="S35" s="131"/>
      <c r="T35" s="131"/>
      <c r="U35" s="131"/>
      <c r="V35" s="131"/>
      <c r="W35" s="131"/>
      <c r="X35" s="18"/>
      <c r="Z35" s="15"/>
      <c r="AA35" s="15"/>
      <c r="AB35" s="15"/>
      <c r="AC35" s="15"/>
      <c r="AD35" s="15"/>
      <c r="AE35" s="15"/>
      <c r="AF35" s="15"/>
      <c r="AG35" s="15"/>
      <c r="AH35" s="15"/>
      <c r="AI35" s="15"/>
    </row>
    <row r="36" spans="1:35" x14ac:dyDescent="0.2">
      <c r="A36" s="71" t="s">
        <v>152</v>
      </c>
      <c r="B36" s="419">
        <v>0.04</v>
      </c>
      <c r="C36" s="419">
        <v>0.06</v>
      </c>
      <c r="D36" s="419">
        <v>0.1</v>
      </c>
      <c r="E36" s="419">
        <v>0.19</v>
      </c>
      <c r="F36" s="419">
        <v>0.11</v>
      </c>
      <c r="G36" s="419">
        <v>0.11</v>
      </c>
      <c r="H36" s="419">
        <v>0.12</v>
      </c>
      <c r="I36" s="419">
        <v>0.19</v>
      </c>
      <c r="J36" s="419">
        <v>0.08</v>
      </c>
      <c r="K36" s="301">
        <v>0.99999999999999989</v>
      </c>
      <c r="L36" s="131"/>
      <c r="M36" s="131"/>
      <c r="N36" s="131"/>
      <c r="O36" s="131"/>
      <c r="P36" s="131"/>
      <c r="Q36" s="131"/>
      <c r="R36" s="131"/>
      <c r="S36" s="131"/>
      <c r="T36" s="131"/>
      <c r="U36" s="131"/>
      <c r="V36" s="131"/>
      <c r="W36" s="131"/>
      <c r="X36" s="18"/>
      <c r="Z36" s="15"/>
      <c r="AA36" s="15"/>
      <c r="AB36" s="15"/>
      <c r="AC36" s="15"/>
      <c r="AD36" s="15"/>
      <c r="AE36" s="15"/>
      <c r="AF36" s="15"/>
      <c r="AG36" s="15"/>
      <c r="AH36" s="15"/>
      <c r="AI36" s="15"/>
    </row>
    <row r="37" spans="1:35" x14ac:dyDescent="0.2">
      <c r="A37" s="71" t="s">
        <v>278</v>
      </c>
      <c r="B37" s="419">
        <v>0.03</v>
      </c>
      <c r="C37" s="419">
        <v>0.06</v>
      </c>
      <c r="D37" s="419">
        <v>7.0000000000000007E-2</v>
      </c>
      <c r="E37" s="419">
        <v>0.12</v>
      </c>
      <c r="F37" s="419">
        <v>0.15</v>
      </c>
      <c r="G37" s="419">
        <v>0.08</v>
      </c>
      <c r="H37" s="419">
        <v>0.15</v>
      </c>
      <c r="I37" s="419">
        <v>0.18</v>
      </c>
      <c r="J37" s="419">
        <v>0.16</v>
      </c>
      <c r="K37" s="301">
        <v>1</v>
      </c>
      <c r="L37" s="131"/>
      <c r="M37" s="131"/>
      <c r="N37" s="131"/>
      <c r="O37" s="131"/>
      <c r="P37" s="131"/>
      <c r="Q37" s="131"/>
      <c r="R37" s="131"/>
      <c r="S37" s="131"/>
      <c r="T37" s="131"/>
      <c r="U37" s="131"/>
      <c r="V37" s="131"/>
      <c r="W37" s="131"/>
      <c r="X37" s="18"/>
      <c r="Z37" s="15"/>
      <c r="AA37" s="15"/>
      <c r="AB37" s="15"/>
      <c r="AC37" s="15"/>
      <c r="AD37" s="15"/>
      <c r="AE37" s="15"/>
      <c r="AF37" s="15"/>
      <c r="AG37" s="15"/>
      <c r="AH37" s="15"/>
      <c r="AI37" s="15"/>
    </row>
    <row r="38" spans="1:35" x14ac:dyDescent="0.2">
      <c r="A38" s="71" t="s">
        <v>279</v>
      </c>
      <c r="B38" s="419">
        <v>0.03</v>
      </c>
      <c r="C38" s="419">
        <v>0.05</v>
      </c>
      <c r="D38" s="419">
        <v>7.0000000000000007E-2</v>
      </c>
      <c r="E38" s="419">
        <v>0.22</v>
      </c>
      <c r="F38" s="419">
        <v>0.08</v>
      </c>
      <c r="G38" s="419">
        <v>0.09</v>
      </c>
      <c r="H38" s="419">
        <v>0.14000000000000001</v>
      </c>
      <c r="I38" s="419">
        <v>0.16</v>
      </c>
      <c r="J38" s="419">
        <v>0.16</v>
      </c>
      <c r="K38" s="301">
        <v>1</v>
      </c>
      <c r="L38" s="131"/>
      <c r="M38" s="131"/>
      <c r="N38" s="131"/>
      <c r="O38" s="131"/>
      <c r="P38" s="131"/>
      <c r="Q38" s="131"/>
      <c r="R38" s="131"/>
      <c r="S38" s="131"/>
      <c r="T38" s="131"/>
      <c r="U38" s="131"/>
      <c r="V38" s="131"/>
      <c r="W38" s="131"/>
      <c r="X38" s="18"/>
      <c r="Z38" s="15"/>
      <c r="AA38" s="15"/>
      <c r="AB38" s="15"/>
      <c r="AC38" s="15"/>
      <c r="AD38" s="15"/>
      <c r="AE38" s="15"/>
      <c r="AF38" s="15"/>
      <c r="AG38" s="15"/>
      <c r="AH38" s="15"/>
      <c r="AI38" s="15"/>
    </row>
    <row r="39" spans="1:35" x14ac:dyDescent="0.2">
      <c r="A39" s="71" t="s">
        <v>153</v>
      </c>
      <c r="B39" s="419">
        <v>0.02</v>
      </c>
      <c r="C39" s="419">
        <v>0.1</v>
      </c>
      <c r="D39" s="419">
        <v>7.0000000000000007E-2</v>
      </c>
      <c r="E39" s="419">
        <v>0.1</v>
      </c>
      <c r="F39" s="419">
        <v>0.09</v>
      </c>
      <c r="G39" s="419">
        <v>0.05</v>
      </c>
      <c r="H39" s="419">
        <v>0.16</v>
      </c>
      <c r="I39" s="419">
        <v>0.18</v>
      </c>
      <c r="J39" s="419">
        <v>0.22999999999999998</v>
      </c>
      <c r="K39" s="301">
        <v>1</v>
      </c>
      <c r="L39" s="131"/>
      <c r="M39" s="131"/>
      <c r="N39" s="131"/>
      <c r="O39" s="131"/>
      <c r="P39" s="131"/>
      <c r="Q39" s="131"/>
      <c r="R39" s="131"/>
      <c r="S39" s="131"/>
      <c r="T39" s="131"/>
      <c r="U39" s="131"/>
      <c r="V39" s="131"/>
      <c r="W39" s="131"/>
      <c r="X39" s="18"/>
      <c r="Z39" s="15"/>
      <c r="AA39" s="15"/>
      <c r="AB39" s="15"/>
      <c r="AC39" s="15"/>
      <c r="AD39" s="15"/>
      <c r="AE39" s="15"/>
      <c r="AF39" s="15"/>
      <c r="AG39" s="15"/>
      <c r="AH39" s="15"/>
      <c r="AI39" s="15"/>
    </row>
    <row r="40" spans="1:35" ht="13.5" thickBot="1" x14ac:dyDescent="0.25">
      <c r="A40" s="399" t="s">
        <v>154</v>
      </c>
      <c r="B40" s="419">
        <v>0.02</v>
      </c>
      <c r="C40" s="419">
        <v>0.06</v>
      </c>
      <c r="D40" s="419">
        <v>7.0000000000000007E-2</v>
      </c>
      <c r="E40" s="419">
        <v>0.13</v>
      </c>
      <c r="F40" s="419">
        <v>0.12</v>
      </c>
      <c r="G40" s="419">
        <v>0.04</v>
      </c>
      <c r="H40" s="419">
        <v>0.1</v>
      </c>
      <c r="I40" s="419">
        <v>0.22</v>
      </c>
      <c r="J40" s="419">
        <v>0.24</v>
      </c>
      <c r="K40" s="301">
        <v>1</v>
      </c>
      <c r="L40" s="131"/>
      <c r="M40" s="131"/>
      <c r="N40" s="131"/>
      <c r="O40" s="131"/>
      <c r="P40" s="131"/>
      <c r="Q40" s="131"/>
      <c r="R40" s="131"/>
      <c r="S40" s="131"/>
      <c r="T40" s="131"/>
      <c r="U40" s="131"/>
      <c r="V40" s="131"/>
      <c r="W40" s="131"/>
      <c r="X40" s="18"/>
      <c r="Z40" s="15"/>
      <c r="AA40" s="15"/>
      <c r="AB40" s="15"/>
      <c r="AC40" s="15"/>
      <c r="AD40" s="15"/>
      <c r="AE40" s="15"/>
      <c r="AF40" s="15"/>
      <c r="AG40" s="15"/>
      <c r="AH40" s="15"/>
      <c r="AI40" s="15"/>
    </row>
    <row r="41" spans="1:35" ht="13.5" thickBot="1" x14ac:dyDescent="0.25">
      <c r="A41" s="373" t="s">
        <v>10</v>
      </c>
      <c r="B41" s="463">
        <v>0.02</v>
      </c>
      <c r="C41" s="463">
        <v>0.09</v>
      </c>
      <c r="D41" s="463">
        <v>0.08</v>
      </c>
      <c r="E41" s="463">
        <v>0.16</v>
      </c>
      <c r="F41" s="463">
        <v>7.0000000000000007E-2</v>
      </c>
      <c r="G41" s="463">
        <v>0.06</v>
      </c>
      <c r="H41" s="463">
        <v>0.11</v>
      </c>
      <c r="I41" s="463">
        <v>0.19</v>
      </c>
      <c r="J41" s="463">
        <v>0.22</v>
      </c>
      <c r="K41" s="464">
        <v>1</v>
      </c>
      <c r="L41" s="131"/>
      <c r="M41" s="131"/>
      <c r="N41" s="131"/>
      <c r="O41" s="131"/>
      <c r="P41" s="131"/>
      <c r="Q41" s="131"/>
      <c r="R41" s="131"/>
      <c r="S41" s="131"/>
      <c r="T41" s="131"/>
      <c r="U41" s="131"/>
      <c r="V41" s="131"/>
      <c r="W41" s="131"/>
      <c r="X41" s="18"/>
      <c r="Z41" s="15"/>
      <c r="AA41" s="15"/>
      <c r="AB41" s="15"/>
      <c r="AC41" s="15"/>
      <c r="AD41" s="15"/>
      <c r="AE41" s="15"/>
      <c r="AF41" s="15"/>
      <c r="AG41" s="15"/>
      <c r="AH41" s="15"/>
      <c r="AI41" s="15"/>
    </row>
    <row r="42" spans="1:35" x14ac:dyDescent="0.2">
      <c r="A42" s="95"/>
      <c r="B42" s="133"/>
      <c r="C42" s="133"/>
      <c r="D42" s="133"/>
      <c r="E42" s="133"/>
      <c r="F42" s="133"/>
      <c r="G42" s="133"/>
      <c r="H42" s="133"/>
      <c r="I42" s="133"/>
      <c r="J42" s="133"/>
      <c r="K42" s="133"/>
      <c r="L42" s="131"/>
      <c r="M42" s="64"/>
      <c r="N42" s="64"/>
    </row>
    <row r="43" spans="1:35" x14ac:dyDescent="0.2">
      <c r="A43" s="81" t="str">
        <f>"Source : Apec," &amp;anneen2</f>
        <v>Source : Apec,2017</v>
      </c>
      <c r="B43" s="124"/>
      <c r="C43" s="124"/>
      <c r="D43" s="124"/>
      <c r="E43" s="124"/>
      <c r="F43" s="124"/>
      <c r="G43" s="124"/>
      <c r="H43" s="124"/>
      <c r="I43" s="124"/>
      <c r="J43" s="124"/>
      <c r="K43" s="64"/>
      <c r="L43" s="64"/>
      <c r="M43" s="64"/>
      <c r="N43" s="64"/>
    </row>
    <row r="44" spans="1:35" s="5" customFormat="1" ht="14.25" customHeight="1" x14ac:dyDescent="0.2">
      <c r="A44" s="81" t="str">
        <f>"Sur 100 recrutements réalisés en région Auvergne-Rhône-Alpes en " &amp;anneen1&amp; ", " &amp;I29*100&amp; " ont concerné des cadres commerciaux et " &amp;J29*100&amp; " des cadres en informatique. "</f>
        <v xml:space="preserve">Sur 100 recrutements réalisés en région Auvergne-Rhône-Alpes en 2016, 19 ont concerné des cadres commerciaux et 21 des cadres en informatique. </v>
      </c>
      <c r="B44" s="81"/>
      <c r="C44" s="81"/>
      <c r="D44" s="81"/>
      <c r="E44" s="81"/>
      <c r="F44" s="81"/>
      <c r="G44" s="81"/>
      <c r="H44" s="81"/>
      <c r="I44" s="81"/>
      <c r="J44" s="81"/>
      <c r="K44" s="81"/>
      <c r="L44" s="81"/>
      <c r="M44" s="81"/>
      <c r="N44" s="81"/>
    </row>
    <row r="45" spans="1:35" x14ac:dyDescent="0.2">
      <c r="A45" s="81" t="s">
        <v>22</v>
      </c>
      <c r="B45" s="64"/>
      <c r="C45" s="64"/>
      <c r="D45" s="64"/>
      <c r="E45" s="64"/>
      <c r="F45" s="64"/>
      <c r="G45" s="64"/>
      <c r="H45" s="64"/>
      <c r="I45" s="64"/>
      <c r="J45" s="64"/>
      <c r="K45" s="64"/>
      <c r="L45" s="64"/>
      <c r="M45" s="64"/>
      <c r="N45" s="64"/>
    </row>
    <row r="46" spans="1:35" x14ac:dyDescent="0.2">
      <c r="A46" s="64"/>
      <c r="B46" s="64"/>
      <c r="C46" s="64"/>
      <c r="D46" s="64"/>
      <c r="E46" s="64"/>
      <c r="F46" s="64"/>
      <c r="G46" s="64"/>
      <c r="H46" s="64"/>
      <c r="I46" s="64"/>
      <c r="J46" s="64"/>
      <c r="K46" s="64"/>
      <c r="L46" s="64"/>
      <c r="M46" s="64"/>
      <c r="N46" s="64"/>
    </row>
    <row r="47" spans="1:35" x14ac:dyDescent="0.2">
      <c r="A47" s="64"/>
      <c r="B47" s="64"/>
      <c r="C47" s="64"/>
      <c r="D47" s="64"/>
      <c r="E47" s="64"/>
      <c r="F47" s="64"/>
      <c r="G47" s="64"/>
      <c r="H47" s="64"/>
      <c r="I47" s="64"/>
      <c r="J47" s="64"/>
      <c r="K47" s="64"/>
      <c r="L47" s="64"/>
      <c r="M47" s="64"/>
      <c r="N47" s="64"/>
    </row>
    <row r="48" spans="1:35" x14ac:dyDescent="0.2">
      <c r="A48" s="64"/>
      <c r="B48" s="64"/>
      <c r="C48" s="64"/>
      <c r="D48" s="64"/>
      <c r="E48" s="64"/>
      <c r="F48" s="64"/>
      <c r="G48" s="64"/>
      <c r="H48" s="64"/>
      <c r="I48" s="64"/>
      <c r="J48" s="64"/>
      <c r="K48" s="64"/>
      <c r="L48" s="64"/>
      <c r="M48" s="64"/>
      <c r="N48" s="64"/>
    </row>
    <row r="49" spans="1:14" x14ac:dyDescent="0.2">
      <c r="A49" s="64"/>
      <c r="B49" s="64"/>
      <c r="C49" s="64"/>
      <c r="D49" s="64"/>
      <c r="E49" s="64"/>
      <c r="F49" s="64"/>
      <c r="G49" s="64"/>
      <c r="H49" s="64"/>
      <c r="I49" s="64"/>
      <c r="J49" s="64"/>
      <c r="K49" s="64"/>
      <c r="L49" s="64"/>
      <c r="M49" s="64"/>
      <c r="N49" s="64"/>
    </row>
    <row r="50" spans="1:14" x14ac:dyDescent="0.2">
      <c r="A50" s="64"/>
      <c r="B50" s="64"/>
      <c r="C50" s="64"/>
      <c r="D50" s="64"/>
      <c r="E50" s="64"/>
      <c r="F50" s="64"/>
      <c r="G50" s="64"/>
      <c r="H50" s="64"/>
      <c r="I50" s="64"/>
      <c r="J50" s="64"/>
      <c r="K50" s="64"/>
      <c r="L50" s="64"/>
      <c r="M50" s="64"/>
      <c r="N50" s="64"/>
    </row>
    <row r="51" spans="1:14" x14ac:dyDescent="0.2">
      <c r="A51" s="64"/>
      <c r="B51" s="64"/>
      <c r="C51" s="64"/>
      <c r="D51" s="64"/>
      <c r="E51" s="64"/>
      <c r="F51" s="64"/>
      <c r="G51" s="64"/>
      <c r="H51" s="64"/>
      <c r="I51" s="64"/>
      <c r="J51" s="64"/>
      <c r="K51" s="64"/>
      <c r="L51" s="64"/>
      <c r="M51" s="64"/>
      <c r="N51" s="64"/>
    </row>
    <row r="52" spans="1:14" x14ac:dyDescent="0.2">
      <c r="A52" s="64"/>
      <c r="B52" s="64"/>
      <c r="C52" s="64"/>
      <c r="D52" s="64"/>
      <c r="E52" s="64"/>
      <c r="F52" s="64"/>
      <c r="G52" s="64"/>
      <c r="H52" s="64"/>
      <c r="I52" s="64"/>
      <c r="J52" s="64"/>
      <c r="K52" s="64"/>
      <c r="L52" s="64"/>
      <c r="M52" s="64"/>
      <c r="N52" s="64"/>
    </row>
    <row r="53" spans="1:14" x14ac:dyDescent="0.2">
      <c r="A53" s="64"/>
      <c r="B53" s="64"/>
      <c r="C53" s="64"/>
      <c r="D53" s="64"/>
      <c r="E53" s="64"/>
      <c r="F53" s="64"/>
      <c r="G53" s="64"/>
      <c r="H53" s="64"/>
      <c r="I53" s="64"/>
      <c r="J53" s="64"/>
      <c r="K53" s="64"/>
      <c r="L53" s="64"/>
      <c r="M53" s="64"/>
      <c r="N53" s="64"/>
    </row>
    <row r="54" spans="1:14" x14ac:dyDescent="0.2">
      <c r="A54" s="64"/>
      <c r="B54" s="64"/>
      <c r="C54" s="64"/>
      <c r="D54" s="64"/>
      <c r="E54" s="64"/>
      <c r="F54" s="64"/>
      <c r="G54" s="64"/>
      <c r="H54" s="64"/>
      <c r="I54" s="64"/>
      <c r="J54" s="64"/>
      <c r="K54" s="64"/>
      <c r="L54" s="64"/>
      <c r="M54" s="64"/>
      <c r="N54" s="64"/>
    </row>
    <row r="55" spans="1:14" x14ac:dyDescent="0.2">
      <c r="A55" s="64"/>
      <c r="B55" s="64"/>
      <c r="C55" s="64"/>
      <c r="D55" s="64"/>
      <c r="E55" s="64"/>
      <c r="F55" s="64"/>
      <c r="G55" s="64"/>
      <c r="H55" s="64"/>
      <c r="I55" s="64"/>
      <c r="J55" s="64"/>
      <c r="K55" s="64"/>
      <c r="L55" s="64"/>
      <c r="M55" s="64"/>
      <c r="N55" s="64"/>
    </row>
    <row r="56" spans="1:14" x14ac:dyDescent="0.2">
      <c r="A56" s="64"/>
      <c r="B56" s="64"/>
      <c r="C56" s="64"/>
      <c r="D56" s="64"/>
      <c r="E56" s="64"/>
      <c r="F56" s="64"/>
      <c r="G56" s="64"/>
      <c r="H56" s="64"/>
      <c r="I56" s="64"/>
      <c r="J56" s="64"/>
      <c r="K56" s="64"/>
      <c r="L56" s="64"/>
      <c r="M56" s="64"/>
      <c r="N56" s="64"/>
    </row>
    <row r="57" spans="1:14" x14ac:dyDescent="0.2">
      <c r="A57" s="64"/>
      <c r="B57" s="64"/>
      <c r="C57" s="64"/>
      <c r="D57" s="64"/>
      <c r="E57" s="64"/>
      <c r="F57" s="64"/>
      <c r="G57" s="64"/>
      <c r="H57" s="64"/>
      <c r="I57" s="64"/>
      <c r="J57" s="64"/>
      <c r="K57" s="64"/>
      <c r="L57" s="64"/>
      <c r="M57" s="64"/>
      <c r="N57" s="64"/>
    </row>
    <row r="58" spans="1:14" x14ac:dyDescent="0.2">
      <c r="A58" s="64"/>
      <c r="B58" s="64"/>
      <c r="C58" s="64"/>
      <c r="D58" s="64"/>
      <c r="E58" s="64"/>
      <c r="F58" s="64"/>
      <c r="G58" s="64"/>
      <c r="H58" s="64"/>
      <c r="I58" s="64"/>
      <c r="J58" s="64"/>
      <c r="K58" s="64"/>
      <c r="L58" s="64"/>
      <c r="M58" s="64"/>
      <c r="N58" s="64"/>
    </row>
    <row r="59" spans="1:14" x14ac:dyDescent="0.2">
      <c r="A59" s="64"/>
      <c r="B59" s="64"/>
      <c r="C59" s="64"/>
      <c r="D59" s="64"/>
      <c r="E59" s="64"/>
      <c r="F59" s="64"/>
      <c r="G59" s="64"/>
      <c r="H59" s="64"/>
      <c r="I59" s="64"/>
      <c r="J59" s="64"/>
      <c r="K59" s="64"/>
      <c r="L59" s="64"/>
      <c r="M59" s="64"/>
      <c r="N59" s="64"/>
    </row>
    <row r="60" spans="1:14" x14ac:dyDescent="0.2">
      <c r="A60" s="64"/>
      <c r="B60" s="64"/>
      <c r="C60" s="64"/>
      <c r="D60" s="64"/>
      <c r="E60" s="64"/>
      <c r="F60" s="64"/>
      <c r="G60" s="64"/>
      <c r="H60" s="64"/>
      <c r="I60" s="64"/>
      <c r="J60" s="64"/>
      <c r="K60" s="64"/>
      <c r="L60" s="64"/>
      <c r="M60" s="64"/>
      <c r="N60" s="64"/>
    </row>
    <row r="61" spans="1:14" x14ac:dyDescent="0.2">
      <c r="A61" s="64"/>
      <c r="B61" s="64"/>
      <c r="C61" s="64"/>
      <c r="D61" s="64"/>
      <c r="E61" s="64"/>
      <c r="F61" s="64"/>
      <c r="G61" s="64"/>
      <c r="H61" s="64"/>
      <c r="I61" s="64"/>
      <c r="J61" s="64"/>
      <c r="K61" s="64"/>
      <c r="L61" s="64"/>
      <c r="M61" s="64"/>
      <c r="N61" s="64"/>
    </row>
    <row r="62" spans="1:14" x14ac:dyDescent="0.2">
      <c r="A62" s="64"/>
      <c r="B62" s="64"/>
      <c r="C62" s="64"/>
      <c r="D62" s="64"/>
      <c r="E62" s="64"/>
      <c r="F62" s="64"/>
      <c r="G62" s="64"/>
      <c r="H62" s="64"/>
      <c r="I62" s="64"/>
      <c r="J62" s="64"/>
      <c r="K62" s="64"/>
      <c r="L62" s="64"/>
      <c r="M62" s="64"/>
      <c r="N62" s="64"/>
    </row>
    <row r="63" spans="1:14" x14ac:dyDescent="0.2">
      <c r="A63" s="64"/>
      <c r="B63" s="64"/>
      <c r="C63" s="64"/>
      <c r="D63" s="64"/>
      <c r="E63" s="64"/>
      <c r="F63" s="64"/>
      <c r="G63" s="64"/>
      <c r="H63" s="64"/>
      <c r="I63" s="64"/>
      <c r="J63" s="64"/>
      <c r="K63" s="64"/>
      <c r="L63" s="64"/>
      <c r="M63" s="64"/>
      <c r="N63" s="64"/>
    </row>
    <row r="64" spans="1:14" x14ac:dyDescent="0.2">
      <c r="A64" s="64"/>
      <c r="B64" s="64"/>
      <c r="C64" s="64"/>
      <c r="D64" s="64"/>
      <c r="E64" s="64"/>
      <c r="F64" s="64"/>
      <c r="G64" s="64"/>
      <c r="H64" s="64"/>
      <c r="I64" s="64"/>
      <c r="J64" s="64"/>
      <c r="K64" s="64"/>
      <c r="L64" s="64"/>
      <c r="M64" s="64"/>
      <c r="N64" s="64"/>
    </row>
    <row r="65" spans="1:14" x14ac:dyDescent="0.2">
      <c r="A65" s="64"/>
      <c r="B65" s="64"/>
      <c r="C65" s="64"/>
      <c r="D65" s="64"/>
      <c r="E65" s="64"/>
      <c r="F65" s="64"/>
      <c r="G65" s="64"/>
      <c r="H65" s="64"/>
      <c r="I65" s="64"/>
      <c r="J65" s="64"/>
      <c r="K65" s="64"/>
      <c r="L65" s="64"/>
      <c r="M65" s="64"/>
      <c r="N65" s="64"/>
    </row>
    <row r="66" spans="1:14" x14ac:dyDescent="0.2">
      <c r="A66" s="64"/>
      <c r="B66" s="64"/>
      <c r="C66" s="64"/>
      <c r="D66" s="64"/>
      <c r="E66" s="64"/>
      <c r="F66" s="64"/>
      <c r="G66" s="64"/>
      <c r="H66" s="64"/>
      <c r="I66" s="64"/>
      <c r="J66" s="64"/>
      <c r="K66" s="64"/>
      <c r="L66" s="64"/>
      <c r="M66" s="64"/>
      <c r="N66" s="64"/>
    </row>
    <row r="67" spans="1:14" x14ac:dyDescent="0.2">
      <c r="A67" s="64"/>
      <c r="B67" s="64"/>
      <c r="C67" s="64"/>
      <c r="D67" s="64"/>
      <c r="E67" s="64"/>
      <c r="F67" s="64"/>
      <c r="G67" s="64"/>
      <c r="H67" s="64"/>
      <c r="I67" s="64"/>
      <c r="J67" s="64"/>
      <c r="K67" s="64"/>
      <c r="L67" s="64"/>
      <c r="M67" s="64"/>
      <c r="N67" s="64"/>
    </row>
    <row r="68" spans="1:14" x14ac:dyDescent="0.2">
      <c r="A68" s="64"/>
      <c r="B68" s="64"/>
      <c r="C68" s="64"/>
      <c r="D68" s="64"/>
      <c r="E68" s="64"/>
      <c r="F68" s="64"/>
      <c r="G68" s="64"/>
      <c r="H68" s="64"/>
      <c r="I68" s="64"/>
      <c r="J68" s="64"/>
      <c r="K68" s="64"/>
      <c r="L68" s="64"/>
      <c r="M68" s="64"/>
      <c r="N68" s="64"/>
    </row>
    <row r="69" spans="1:14" x14ac:dyDescent="0.2">
      <c r="A69" s="64"/>
      <c r="B69" s="64"/>
      <c r="C69" s="64"/>
      <c r="D69" s="64"/>
      <c r="E69" s="64"/>
      <c r="F69" s="64"/>
      <c r="G69" s="64"/>
      <c r="H69" s="64"/>
      <c r="I69" s="64"/>
      <c r="J69" s="64"/>
      <c r="K69" s="64"/>
      <c r="L69" s="64"/>
      <c r="M69" s="64"/>
      <c r="N69" s="64"/>
    </row>
    <row r="70" spans="1:14" x14ac:dyDescent="0.2">
      <c r="A70" s="64"/>
      <c r="B70" s="64"/>
      <c r="C70" s="64"/>
      <c r="D70" s="64"/>
      <c r="E70" s="64"/>
      <c r="F70" s="64"/>
      <c r="G70" s="64"/>
      <c r="H70" s="64"/>
      <c r="I70" s="64"/>
      <c r="J70" s="64"/>
      <c r="K70" s="64"/>
      <c r="L70" s="64"/>
      <c r="M70" s="64"/>
      <c r="N70" s="64"/>
    </row>
    <row r="71" spans="1:14" x14ac:dyDescent="0.2">
      <c r="A71" s="64"/>
      <c r="B71" s="64"/>
      <c r="C71" s="64"/>
      <c r="D71" s="64"/>
      <c r="E71" s="64"/>
      <c r="F71" s="64"/>
      <c r="G71" s="64"/>
      <c r="H71" s="64"/>
      <c r="I71" s="64"/>
      <c r="J71" s="64"/>
      <c r="K71" s="64"/>
      <c r="L71" s="64"/>
      <c r="M71" s="64"/>
      <c r="N71" s="64"/>
    </row>
    <row r="72" spans="1:14" x14ac:dyDescent="0.2">
      <c r="A72" s="64"/>
      <c r="B72" s="64"/>
      <c r="C72" s="64"/>
      <c r="D72" s="64"/>
      <c r="E72" s="64"/>
      <c r="F72" s="64"/>
      <c r="G72" s="64"/>
      <c r="H72" s="64"/>
      <c r="I72" s="64"/>
      <c r="J72" s="64"/>
      <c r="K72" s="64"/>
      <c r="L72" s="64"/>
      <c r="M72" s="64"/>
      <c r="N72" s="64"/>
    </row>
    <row r="73" spans="1:14" x14ac:dyDescent="0.2">
      <c r="A73" s="64"/>
      <c r="B73" s="64"/>
      <c r="C73" s="64"/>
      <c r="D73" s="64"/>
      <c r="E73" s="64"/>
      <c r="F73" s="64"/>
      <c r="G73" s="64"/>
      <c r="H73" s="64"/>
      <c r="I73" s="64"/>
      <c r="J73" s="64"/>
      <c r="K73" s="64"/>
      <c r="L73" s="64"/>
      <c r="M73" s="64"/>
      <c r="N73" s="64"/>
    </row>
    <row r="74" spans="1:14" x14ac:dyDescent="0.2">
      <c r="A74" s="64"/>
      <c r="B74" s="64"/>
      <c r="C74" s="64"/>
      <c r="D74" s="64"/>
      <c r="E74" s="64"/>
      <c r="F74" s="64"/>
      <c r="G74" s="64"/>
      <c r="H74" s="64"/>
      <c r="I74" s="64"/>
      <c r="J74" s="64"/>
      <c r="K74" s="64"/>
      <c r="L74" s="64"/>
      <c r="M74" s="64"/>
      <c r="N74" s="64"/>
    </row>
    <row r="75" spans="1:14" x14ac:dyDescent="0.2">
      <c r="A75" s="64"/>
      <c r="B75" s="64"/>
      <c r="C75" s="64"/>
      <c r="D75" s="64"/>
      <c r="E75" s="64"/>
      <c r="F75" s="64"/>
      <c r="G75" s="64"/>
      <c r="H75" s="64"/>
      <c r="I75" s="64"/>
      <c r="J75" s="64"/>
      <c r="K75" s="64"/>
      <c r="L75" s="64"/>
      <c r="M75" s="64"/>
      <c r="N75" s="64"/>
    </row>
    <row r="76" spans="1:14" x14ac:dyDescent="0.2">
      <c r="A76" s="64"/>
      <c r="B76" s="64"/>
      <c r="C76" s="64"/>
      <c r="D76" s="64"/>
      <c r="E76" s="64"/>
      <c r="F76" s="64"/>
      <c r="G76" s="64"/>
      <c r="H76" s="64"/>
      <c r="I76" s="64"/>
      <c r="J76" s="64"/>
      <c r="K76" s="64"/>
      <c r="L76" s="64"/>
      <c r="M76" s="64"/>
      <c r="N76" s="64"/>
    </row>
    <row r="77" spans="1:14" x14ac:dyDescent="0.2">
      <c r="A77" s="64"/>
      <c r="B77" s="64"/>
      <c r="C77" s="64"/>
      <c r="D77" s="64"/>
      <c r="E77" s="64"/>
      <c r="F77" s="64"/>
      <c r="G77" s="64"/>
      <c r="H77" s="64"/>
      <c r="I77" s="64"/>
      <c r="J77" s="64"/>
      <c r="K77" s="64"/>
      <c r="L77" s="64"/>
      <c r="M77" s="64"/>
      <c r="N77" s="64"/>
    </row>
    <row r="78" spans="1:14" x14ac:dyDescent="0.2">
      <c r="A78" s="64"/>
      <c r="B78" s="64"/>
      <c r="C78" s="64"/>
      <c r="D78" s="64"/>
      <c r="E78" s="64"/>
      <c r="F78" s="64"/>
      <c r="G78" s="64"/>
      <c r="H78" s="64"/>
      <c r="I78" s="64"/>
      <c r="J78" s="64"/>
      <c r="K78" s="64"/>
      <c r="L78" s="64"/>
      <c r="M78" s="64"/>
      <c r="N78" s="64"/>
    </row>
    <row r="79" spans="1:14" x14ac:dyDescent="0.2">
      <c r="A79" s="64"/>
      <c r="B79" s="64"/>
      <c r="C79" s="64"/>
      <c r="D79" s="64"/>
      <c r="E79" s="64"/>
      <c r="F79" s="64"/>
      <c r="G79" s="64"/>
      <c r="H79" s="64"/>
      <c r="I79" s="64"/>
      <c r="J79" s="64"/>
      <c r="K79" s="64"/>
      <c r="L79" s="64"/>
      <c r="M79" s="64"/>
      <c r="N79" s="64"/>
    </row>
    <row r="80" spans="1:14" x14ac:dyDescent="0.2">
      <c r="A80" s="64"/>
      <c r="B80" s="64"/>
      <c r="C80" s="64"/>
      <c r="D80" s="64"/>
      <c r="E80" s="64"/>
      <c r="F80" s="64"/>
      <c r="G80" s="64"/>
      <c r="H80" s="64"/>
      <c r="I80" s="64"/>
      <c r="J80" s="64"/>
      <c r="K80" s="64"/>
      <c r="L80" s="64"/>
      <c r="M80" s="64"/>
      <c r="N80" s="64"/>
    </row>
    <row r="81" spans="1:14" x14ac:dyDescent="0.2">
      <c r="A81" s="64"/>
      <c r="B81" s="64"/>
      <c r="C81" s="64"/>
      <c r="D81" s="64"/>
      <c r="E81" s="64"/>
      <c r="F81" s="64"/>
      <c r="G81" s="64"/>
      <c r="H81" s="64"/>
      <c r="I81" s="64"/>
      <c r="J81" s="64"/>
      <c r="K81" s="64"/>
      <c r="L81" s="64"/>
      <c r="M81" s="64"/>
      <c r="N81" s="64"/>
    </row>
    <row r="82" spans="1:14" x14ac:dyDescent="0.2">
      <c r="A82" s="64"/>
      <c r="B82" s="64"/>
      <c r="C82" s="64"/>
      <c r="D82" s="64"/>
      <c r="E82" s="64"/>
      <c r="F82" s="64"/>
      <c r="G82" s="64"/>
      <c r="H82" s="64"/>
      <c r="I82" s="64"/>
      <c r="J82" s="64"/>
      <c r="K82" s="64"/>
      <c r="L82" s="64"/>
      <c r="M82" s="64"/>
      <c r="N82" s="64"/>
    </row>
    <row r="83" spans="1:14" x14ac:dyDescent="0.2">
      <c r="A83" s="64"/>
      <c r="B83" s="64"/>
      <c r="C83" s="64"/>
      <c r="D83" s="64"/>
      <c r="E83" s="64"/>
      <c r="F83" s="64"/>
      <c r="G83" s="64"/>
      <c r="H83" s="64"/>
      <c r="I83" s="64"/>
      <c r="J83" s="64"/>
      <c r="K83" s="64"/>
      <c r="L83" s="64"/>
      <c r="M83" s="64"/>
      <c r="N83" s="64"/>
    </row>
    <row r="84" spans="1:14" x14ac:dyDescent="0.2">
      <c r="A84" s="64"/>
      <c r="B84" s="64"/>
      <c r="C84" s="64"/>
      <c r="D84" s="64"/>
      <c r="E84" s="64"/>
      <c r="F84" s="64"/>
      <c r="G84" s="64"/>
      <c r="H84" s="64"/>
      <c r="I84" s="64"/>
      <c r="J84" s="64"/>
      <c r="K84" s="64"/>
      <c r="L84" s="64"/>
      <c r="M84" s="64"/>
      <c r="N84" s="64"/>
    </row>
    <row r="85" spans="1:14" x14ac:dyDescent="0.2">
      <c r="A85" s="64"/>
      <c r="B85" s="64"/>
      <c r="C85" s="64"/>
      <c r="D85" s="64"/>
      <c r="E85" s="64"/>
      <c r="F85" s="64"/>
      <c r="G85" s="64"/>
      <c r="H85" s="64"/>
      <c r="I85" s="64"/>
      <c r="J85" s="64"/>
      <c r="K85" s="64"/>
      <c r="L85" s="64"/>
      <c r="M85" s="64"/>
      <c r="N85" s="64"/>
    </row>
    <row r="86" spans="1:14" x14ac:dyDescent="0.2">
      <c r="A86" s="64"/>
      <c r="B86" s="64"/>
      <c r="C86" s="64"/>
      <c r="D86" s="64"/>
      <c r="E86" s="64"/>
      <c r="F86" s="64"/>
      <c r="G86" s="64"/>
      <c r="H86" s="64"/>
      <c r="I86" s="64"/>
      <c r="J86" s="64"/>
      <c r="K86" s="64"/>
      <c r="L86" s="64"/>
      <c r="M86" s="64"/>
      <c r="N86" s="64"/>
    </row>
    <row r="87" spans="1:14" x14ac:dyDescent="0.2">
      <c r="A87" s="64"/>
      <c r="B87" s="64"/>
      <c r="C87" s="64"/>
      <c r="D87" s="64"/>
      <c r="E87" s="64"/>
      <c r="F87" s="64"/>
      <c r="G87" s="64"/>
      <c r="H87" s="64"/>
      <c r="I87" s="64"/>
      <c r="J87" s="64"/>
      <c r="K87" s="64"/>
      <c r="L87" s="64"/>
      <c r="M87" s="64"/>
      <c r="N87" s="64"/>
    </row>
    <row r="88" spans="1:14" x14ac:dyDescent="0.2">
      <c r="A88" s="64"/>
      <c r="B88" s="64"/>
      <c r="C88" s="64"/>
      <c r="D88" s="64"/>
      <c r="E88" s="64"/>
      <c r="F88" s="64"/>
      <c r="G88" s="64"/>
      <c r="H88" s="64"/>
      <c r="I88" s="64"/>
      <c r="J88" s="64"/>
      <c r="K88" s="64"/>
      <c r="L88" s="64"/>
      <c r="M88" s="64"/>
      <c r="N88" s="64"/>
    </row>
    <row r="89" spans="1:14" x14ac:dyDescent="0.2">
      <c r="A89" s="64"/>
      <c r="B89" s="64"/>
      <c r="C89" s="64"/>
      <c r="D89" s="64"/>
      <c r="E89" s="64"/>
      <c r="F89" s="64"/>
      <c r="G89" s="64"/>
      <c r="H89" s="64"/>
      <c r="I89" s="64"/>
      <c r="J89" s="64"/>
      <c r="K89" s="64"/>
      <c r="L89" s="64"/>
      <c r="M89" s="64"/>
      <c r="N89" s="64"/>
    </row>
    <row r="90" spans="1:14" x14ac:dyDescent="0.2">
      <c r="A90" s="64"/>
      <c r="B90" s="64"/>
      <c r="C90" s="64"/>
      <c r="D90" s="64"/>
      <c r="E90" s="64"/>
      <c r="F90" s="64"/>
      <c r="G90" s="64"/>
      <c r="H90" s="64"/>
      <c r="I90" s="64"/>
      <c r="J90" s="64"/>
      <c r="K90" s="64"/>
      <c r="L90" s="64"/>
      <c r="M90" s="64"/>
      <c r="N90" s="64"/>
    </row>
    <row r="91" spans="1:14" x14ac:dyDescent="0.2">
      <c r="A91" s="64"/>
      <c r="B91" s="64"/>
      <c r="C91" s="64"/>
      <c r="D91" s="64"/>
      <c r="E91" s="64"/>
      <c r="F91" s="64"/>
      <c r="G91" s="64"/>
      <c r="H91" s="64"/>
      <c r="I91" s="64"/>
      <c r="J91" s="64"/>
      <c r="K91" s="64"/>
      <c r="L91" s="64"/>
      <c r="M91" s="64"/>
      <c r="N91" s="64"/>
    </row>
    <row r="92" spans="1:14" x14ac:dyDescent="0.2">
      <c r="A92" s="64"/>
      <c r="B92" s="64"/>
      <c r="C92" s="64"/>
      <c r="D92" s="64"/>
      <c r="E92" s="64"/>
      <c r="F92" s="64"/>
      <c r="G92" s="64"/>
      <c r="H92" s="64"/>
      <c r="I92" s="64"/>
      <c r="J92" s="64"/>
      <c r="K92" s="64"/>
      <c r="L92" s="64"/>
      <c r="M92" s="64"/>
      <c r="N92" s="64"/>
    </row>
    <row r="93" spans="1:14" x14ac:dyDescent="0.2">
      <c r="A93" s="64"/>
      <c r="B93" s="64"/>
      <c r="C93" s="64"/>
      <c r="D93" s="64"/>
      <c r="E93" s="64"/>
      <c r="F93" s="64"/>
      <c r="G93" s="64"/>
      <c r="H93" s="64"/>
      <c r="I93" s="64"/>
      <c r="J93" s="64"/>
      <c r="K93" s="64"/>
      <c r="L93" s="64"/>
      <c r="M93" s="64"/>
      <c r="N93" s="64"/>
    </row>
    <row r="94" spans="1:14" x14ac:dyDescent="0.2">
      <c r="A94" s="64"/>
      <c r="B94" s="64"/>
      <c r="C94" s="64"/>
      <c r="D94" s="64"/>
      <c r="E94" s="64"/>
      <c r="F94" s="64"/>
      <c r="G94" s="64"/>
      <c r="H94" s="64"/>
      <c r="I94" s="64"/>
      <c r="J94" s="64"/>
      <c r="K94" s="64"/>
      <c r="L94" s="64"/>
      <c r="M94" s="64"/>
      <c r="N94" s="64"/>
    </row>
    <row r="95" spans="1:14" x14ac:dyDescent="0.2">
      <c r="A95" s="64"/>
      <c r="B95" s="64"/>
      <c r="C95" s="64"/>
      <c r="D95" s="64"/>
      <c r="E95" s="64"/>
      <c r="F95" s="64"/>
      <c r="G95" s="64"/>
      <c r="H95" s="64"/>
      <c r="I95" s="64"/>
      <c r="J95" s="64"/>
      <c r="K95" s="64"/>
      <c r="L95" s="64"/>
      <c r="M95" s="64"/>
      <c r="N95" s="64"/>
    </row>
    <row r="96" spans="1:14" x14ac:dyDescent="0.2">
      <c r="A96" s="64"/>
      <c r="B96" s="64"/>
      <c r="C96" s="64"/>
      <c r="D96" s="64"/>
      <c r="E96" s="64"/>
      <c r="F96" s="64"/>
      <c r="G96" s="64"/>
      <c r="H96" s="64"/>
      <c r="I96" s="64"/>
      <c r="J96" s="64"/>
      <c r="K96" s="64"/>
      <c r="L96" s="64"/>
      <c r="M96" s="64"/>
      <c r="N96" s="64"/>
    </row>
    <row r="97" spans="1:14" x14ac:dyDescent="0.2">
      <c r="A97" s="64"/>
      <c r="B97" s="64"/>
      <c r="C97" s="64"/>
      <c r="D97" s="64"/>
      <c r="E97" s="64"/>
      <c r="F97" s="64"/>
      <c r="G97" s="64"/>
      <c r="H97" s="64"/>
      <c r="I97" s="64"/>
      <c r="J97" s="64"/>
      <c r="K97" s="64"/>
      <c r="L97" s="64"/>
      <c r="M97" s="64"/>
      <c r="N97" s="64"/>
    </row>
    <row r="98" spans="1:14" x14ac:dyDescent="0.2">
      <c r="A98" s="45"/>
      <c r="B98" s="45"/>
      <c r="C98" s="45"/>
      <c r="D98" s="45"/>
      <c r="E98" s="45"/>
      <c r="F98" s="45"/>
      <c r="G98" s="45"/>
    </row>
    <row r="99" spans="1:14" x14ac:dyDescent="0.2">
      <c r="A99" s="45"/>
      <c r="B99" s="45"/>
      <c r="C99" s="45"/>
      <c r="D99" s="45"/>
      <c r="E99" s="45"/>
      <c r="F99" s="45"/>
      <c r="G99" s="45"/>
    </row>
    <row r="100" spans="1:14" x14ac:dyDescent="0.2">
      <c r="A100" s="45"/>
      <c r="B100" s="45"/>
      <c r="C100" s="45"/>
      <c r="D100" s="45"/>
      <c r="E100" s="45"/>
      <c r="F100" s="45"/>
      <c r="G100" s="45"/>
    </row>
    <row r="101" spans="1:14" x14ac:dyDescent="0.2">
      <c r="A101" s="45"/>
      <c r="B101" s="45"/>
      <c r="C101" s="45"/>
      <c r="D101" s="45"/>
      <c r="E101" s="45"/>
      <c r="F101" s="45"/>
      <c r="G101" s="45"/>
    </row>
    <row r="102" spans="1:14" x14ac:dyDescent="0.2">
      <c r="A102" s="45"/>
      <c r="B102" s="45"/>
      <c r="C102" s="45"/>
      <c r="D102" s="45"/>
      <c r="E102" s="45"/>
      <c r="F102" s="45"/>
      <c r="G102" s="45"/>
    </row>
    <row r="103" spans="1:14" x14ac:dyDescent="0.2">
      <c r="A103" s="45"/>
      <c r="B103" s="45"/>
      <c r="C103" s="45"/>
      <c r="D103" s="45"/>
      <c r="E103" s="45"/>
      <c r="F103" s="45"/>
      <c r="G103" s="45"/>
    </row>
    <row r="104" spans="1:14" x14ac:dyDescent="0.2">
      <c r="A104" s="45"/>
      <c r="B104" s="45"/>
      <c r="C104" s="45"/>
      <c r="D104" s="45"/>
      <c r="E104" s="45"/>
      <c r="F104" s="45"/>
      <c r="G104" s="45"/>
    </row>
    <row r="105" spans="1:14" x14ac:dyDescent="0.2">
      <c r="A105" s="45"/>
      <c r="B105" s="45"/>
      <c r="C105" s="45"/>
      <c r="D105" s="45"/>
      <c r="E105" s="45"/>
      <c r="F105" s="45"/>
      <c r="G105" s="45"/>
    </row>
    <row r="106" spans="1:14" x14ac:dyDescent="0.2">
      <c r="A106" s="45"/>
      <c r="B106" s="45"/>
      <c r="C106" s="45"/>
      <c r="D106" s="45"/>
      <c r="E106" s="45"/>
      <c r="F106" s="45"/>
      <c r="G106" s="45"/>
    </row>
    <row r="107" spans="1:14" x14ac:dyDescent="0.2">
      <c r="A107" s="45"/>
      <c r="B107" s="45"/>
      <c r="C107" s="45"/>
      <c r="D107" s="45"/>
      <c r="E107" s="45"/>
      <c r="F107" s="45"/>
      <c r="G107" s="45"/>
    </row>
    <row r="108" spans="1:14" x14ac:dyDescent="0.2">
      <c r="A108" s="45"/>
      <c r="B108" s="45"/>
      <c r="C108" s="45"/>
      <c r="D108" s="45"/>
      <c r="E108" s="45"/>
      <c r="F108" s="45"/>
      <c r="G108" s="45"/>
    </row>
    <row r="109" spans="1:14" x14ac:dyDescent="0.2">
      <c r="A109" s="45"/>
      <c r="B109" s="45"/>
      <c r="C109" s="45"/>
      <c r="D109" s="45"/>
      <c r="E109" s="45"/>
      <c r="F109" s="45"/>
      <c r="G109" s="45"/>
    </row>
    <row r="110" spans="1:14" x14ac:dyDescent="0.2">
      <c r="A110" s="45"/>
      <c r="B110" s="45"/>
      <c r="C110" s="45"/>
      <c r="D110" s="45"/>
      <c r="E110" s="45"/>
      <c r="F110" s="45"/>
      <c r="G110" s="45"/>
    </row>
    <row r="111" spans="1:14" x14ac:dyDescent="0.2">
      <c r="A111" s="45"/>
      <c r="B111" s="45"/>
      <c r="C111" s="45"/>
      <c r="D111" s="45"/>
      <c r="E111" s="45"/>
      <c r="F111" s="45"/>
      <c r="G111" s="45"/>
    </row>
    <row r="112" spans="1:14" x14ac:dyDescent="0.2">
      <c r="A112" s="45"/>
      <c r="B112" s="45"/>
      <c r="C112" s="45"/>
      <c r="D112" s="45"/>
      <c r="E112" s="45"/>
      <c r="F112" s="45"/>
      <c r="G112" s="45"/>
    </row>
    <row r="113" spans="1:7" x14ac:dyDescent="0.2">
      <c r="A113" s="45"/>
      <c r="B113" s="45"/>
      <c r="C113" s="45"/>
      <c r="D113" s="45"/>
      <c r="E113" s="45"/>
      <c r="F113" s="45"/>
      <c r="G113" s="45"/>
    </row>
    <row r="114" spans="1:7" x14ac:dyDescent="0.2">
      <c r="A114" s="45"/>
      <c r="B114" s="45"/>
      <c r="C114" s="45"/>
      <c r="D114" s="45"/>
      <c r="E114" s="45"/>
      <c r="F114" s="45"/>
      <c r="G114" s="45"/>
    </row>
    <row r="115" spans="1:7" x14ac:dyDescent="0.2">
      <c r="A115" s="45"/>
      <c r="B115" s="45"/>
      <c r="C115" s="45"/>
      <c r="D115" s="45"/>
      <c r="E115" s="45"/>
      <c r="F115" s="45"/>
      <c r="G115" s="45"/>
    </row>
    <row r="116" spans="1:7" x14ac:dyDescent="0.2">
      <c r="A116" s="45"/>
      <c r="B116" s="45"/>
      <c r="C116" s="45"/>
      <c r="D116" s="45"/>
      <c r="E116" s="45"/>
      <c r="F116" s="45"/>
      <c r="G116" s="45"/>
    </row>
    <row r="117" spans="1:7" x14ac:dyDescent="0.2">
      <c r="A117" s="45"/>
      <c r="B117" s="45"/>
      <c r="C117" s="45"/>
      <c r="D117" s="45"/>
      <c r="E117" s="45"/>
      <c r="F117" s="45"/>
      <c r="G117" s="45"/>
    </row>
    <row r="118" spans="1:7" x14ac:dyDescent="0.2">
      <c r="A118" s="45"/>
      <c r="B118" s="45"/>
      <c r="C118" s="45"/>
      <c r="D118" s="45"/>
      <c r="E118" s="45"/>
      <c r="F118" s="45"/>
      <c r="G118" s="45"/>
    </row>
    <row r="119" spans="1:7" x14ac:dyDescent="0.2">
      <c r="A119" s="45"/>
      <c r="B119" s="45"/>
      <c r="C119" s="45"/>
      <c r="D119" s="45"/>
      <c r="E119" s="45"/>
      <c r="F119" s="45"/>
      <c r="G119" s="45"/>
    </row>
    <row r="120" spans="1:7" x14ac:dyDescent="0.2">
      <c r="A120" s="45"/>
      <c r="B120" s="45"/>
      <c r="C120" s="45"/>
      <c r="D120" s="45"/>
      <c r="E120" s="45"/>
      <c r="F120" s="45"/>
      <c r="G120" s="45"/>
    </row>
    <row r="121" spans="1:7" x14ac:dyDescent="0.2">
      <c r="A121" s="45"/>
      <c r="B121" s="45"/>
      <c r="C121" s="45"/>
      <c r="D121" s="45"/>
      <c r="E121" s="45"/>
      <c r="F121" s="45"/>
      <c r="G121" s="45"/>
    </row>
  </sheetData>
  <sheetProtection sort="0" autoFilter="0"/>
  <sortState ref="A29:K40">
    <sortCondition ref="A29:A40"/>
  </sortState>
  <mergeCells count="2">
    <mergeCell ref="M7:N7"/>
    <mergeCell ref="M28:N28"/>
  </mergeCells>
  <hyperlinks>
    <hyperlink ref="M28:N28" location="Sommaire!B1" display="REVENIR AU SOMMAIRE"/>
    <hyperlink ref="M7:N7" location="Sommaire!B1" display="REVENIR AU SOMMAIRE"/>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J132"/>
  <sheetViews>
    <sheetView showGridLines="0" workbookViewId="0">
      <selection activeCell="C8" sqref="C8:D19"/>
    </sheetView>
  </sheetViews>
  <sheetFormatPr baseColWidth="10" defaultColWidth="10.85546875" defaultRowHeight="12.75" x14ac:dyDescent="0.2"/>
  <cols>
    <col min="1" max="1" width="36.5703125" style="6" customWidth="1"/>
    <col min="2" max="2" width="18.7109375" style="6" customWidth="1"/>
    <col min="3" max="3" width="18.85546875" style="6" customWidth="1"/>
    <col min="4" max="4" width="17.28515625" style="6" customWidth="1"/>
    <col min="5" max="5" width="12.85546875" style="6" bestFit="1" customWidth="1"/>
    <col min="6" max="6" width="16" style="6" customWidth="1"/>
    <col min="7" max="16384" width="10.85546875" style="6"/>
  </cols>
  <sheetData>
    <row r="1" spans="1:10" ht="18" x14ac:dyDescent="0.2">
      <c r="A1" s="99" t="str">
        <f>"LE MARCHÉ DE L’EMPLOI CADRE EN " &amp;anneen1&amp; " ET SES ÉVOLUTIONS PAR RÉGION"</f>
        <v>LE MARCHÉ DE L’EMPLOI CADRE EN 2016 ET SES ÉVOLUTIONS PAR RÉGION</v>
      </c>
      <c r="B1" s="64"/>
      <c r="C1" s="64"/>
      <c r="D1" s="64"/>
      <c r="E1" s="64"/>
      <c r="F1" s="64"/>
      <c r="G1" s="64"/>
    </row>
    <row r="2" spans="1:10" ht="15" x14ac:dyDescent="0.2">
      <c r="A2" s="100" t="s">
        <v>54</v>
      </c>
      <c r="B2" s="64"/>
      <c r="C2" s="64"/>
      <c r="D2" s="64"/>
      <c r="E2" s="64"/>
      <c r="F2" s="64"/>
      <c r="G2" s="64"/>
    </row>
    <row r="3" spans="1:10" x14ac:dyDescent="0.2">
      <c r="A3" s="64"/>
      <c r="B3" s="64"/>
      <c r="C3" s="64"/>
      <c r="D3" s="64"/>
      <c r="E3" s="64"/>
      <c r="F3" s="64"/>
      <c r="G3" s="64"/>
    </row>
    <row r="4" spans="1:10" x14ac:dyDescent="0.2">
      <c r="A4" s="64"/>
      <c r="B4" s="64"/>
      <c r="C4" s="64"/>
      <c r="D4" s="64"/>
      <c r="E4" s="64"/>
      <c r="F4" s="64"/>
      <c r="G4" s="64"/>
    </row>
    <row r="5" spans="1:10" s="7" customFormat="1" ht="15" x14ac:dyDescent="0.25">
      <c r="A5" s="89" t="s">
        <v>32</v>
      </c>
      <c r="B5" s="141"/>
      <c r="C5" s="141"/>
      <c r="D5" s="141"/>
      <c r="E5" s="141"/>
      <c r="F5" s="141"/>
      <c r="G5" s="141"/>
    </row>
    <row r="6" spans="1:10" s="7" customFormat="1" ht="15.75" thickBot="1" x14ac:dyDescent="0.3">
      <c r="A6" s="155"/>
      <c r="B6" s="141"/>
      <c r="C6" s="141"/>
      <c r="D6" s="141"/>
      <c r="E6" s="141"/>
      <c r="F6" s="141"/>
      <c r="G6" s="141"/>
    </row>
    <row r="7" spans="1:10" ht="40.5" customHeight="1" thickBot="1" x14ac:dyDescent="0.25">
      <c r="A7" s="345" t="s">
        <v>57</v>
      </c>
      <c r="B7" s="160" t="str">
        <f>"Effectif salarié à fin "&amp;anneen&amp; "*"</f>
        <v>Effectif salarié à fin 2015*</v>
      </c>
      <c r="C7" s="160" t="str">
        <f>"Effectif cadre à fin " &amp;anneen1&amp;"**"</f>
        <v>Effectif cadre à fin 2016**</v>
      </c>
      <c r="D7" s="161" t="s">
        <v>155</v>
      </c>
      <c r="E7" s="64"/>
      <c r="F7" s="550" t="s">
        <v>35</v>
      </c>
      <c r="G7" s="551"/>
    </row>
    <row r="8" spans="1:10" x14ac:dyDescent="0.2">
      <c r="A8" s="381" t="s">
        <v>148</v>
      </c>
      <c r="B8" s="450">
        <v>2045230</v>
      </c>
      <c r="C8" s="471">
        <f>'Tab47'!C8</f>
        <v>364140</v>
      </c>
      <c r="D8" s="472">
        <v>0.17804354522474244</v>
      </c>
      <c r="E8" s="124"/>
      <c r="F8" s="149"/>
      <c r="G8" s="163"/>
      <c r="H8" s="17"/>
      <c r="I8" s="17"/>
      <c r="J8" s="15"/>
    </row>
    <row r="9" spans="1:10" x14ac:dyDescent="0.2">
      <c r="A9" s="71" t="s">
        <v>149</v>
      </c>
      <c r="B9" s="450">
        <v>617640</v>
      </c>
      <c r="C9" s="471">
        <f>'Tab47'!C9</f>
        <v>89940</v>
      </c>
      <c r="D9" s="472">
        <v>0.14561880707208083</v>
      </c>
      <c r="E9" s="124"/>
      <c r="F9" s="149"/>
      <c r="G9" s="163"/>
      <c r="H9" s="17"/>
      <c r="I9" s="17"/>
      <c r="J9" s="15"/>
    </row>
    <row r="10" spans="1:10" x14ac:dyDescent="0.2">
      <c r="A10" s="71" t="s">
        <v>150</v>
      </c>
      <c r="B10" s="450">
        <v>722180</v>
      </c>
      <c r="C10" s="471">
        <f>'Tab47'!C10</f>
        <v>105140</v>
      </c>
      <c r="D10" s="472">
        <v>0.14558697277687002</v>
      </c>
      <c r="E10" s="124"/>
      <c r="F10" s="149"/>
      <c r="G10" s="163"/>
      <c r="H10" s="17"/>
      <c r="I10" s="17"/>
      <c r="J10" s="15"/>
    </row>
    <row r="11" spans="1:10" x14ac:dyDescent="0.2">
      <c r="A11" s="71" t="s">
        <v>151</v>
      </c>
      <c r="B11" s="450">
        <v>577320</v>
      </c>
      <c r="C11" s="471">
        <f>'Tab47'!C11</f>
        <v>94240</v>
      </c>
      <c r="D11" s="472">
        <v>0.16323702625926695</v>
      </c>
      <c r="E11" s="124"/>
      <c r="F11" s="149"/>
      <c r="G11" s="163"/>
      <c r="H11" s="17"/>
      <c r="I11" s="17"/>
      <c r="J11" s="15"/>
    </row>
    <row r="12" spans="1:10" x14ac:dyDescent="0.2">
      <c r="A12" s="68" t="s">
        <v>276</v>
      </c>
      <c r="B12" s="450">
        <v>1242770</v>
      </c>
      <c r="C12" s="471">
        <f>'Tab47'!C12</f>
        <v>198780</v>
      </c>
      <c r="D12" s="472">
        <v>0.15994914585965223</v>
      </c>
      <c r="E12" s="124"/>
      <c r="F12" s="149"/>
      <c r="G12" s="163"/>
      <c r="H12" s="17"/>
      <c r="I12" s="17"/>
      <c r="J12" s="15"/>
    </row>
    <row r="13" spans="1:10" x14ac:dyDescent="0.2">
      <c r="A13" s="71" t="s">
        <v>277</v>
      </c>
      <c r="B13" s="450">
        <v>1315100</v>
      </c>
      <c r="C13" s="471">
        <f>'Tab47'!C13</f>
        <v>224200</v>
      </c>
      <c r="D13" s="472">
        <v>0.17048133221808229</v>
      </c>
      <c r="E13" s="124"/>
      <c r="F13" s="149"/>
      <c r="G13" s="163"/>
      <c r="H13" s="17"/>
      <c r="I13" s="17"/>
      <c r="J13" s="15"/>
    </row>
    <row r="14" spans="1:10" x14ac:dyDescent="0.2">
      <c r="A14" s="71" t="s">
        <v>23</v>
      </c>
      <c r="B14" s="450">
        <v>4084360</v>
      </c>
      <c r="C14" s="471">
        <f>'Tab47'!C14</f>
        <v>1067830</v>
      </c>
      <c r="D14" s="472">
        <v>0.26144365335083097</v>
      </c>
      <c r="E14" s="124"/>
      <c r="F14" s="149"/>
      <c r="G14" s="163"/>
      <c r="H14" s="17"/>
      <c r="I14" s="17"/>
      <c r="J14" s="15"/>
    </row>
    <row r="15" spans="1:10" x14ac:dyDescent="0.2">
      <c r="A15" s="71" t="s">
        <v>152</v>
      </c>
      <c r="B15" s="450">
        <v>751940</v>
      </c>
      <c r="C15" s="471">
        <f>'Tab47'!C15</f>
        <v>111670</v>
      </c>
      <c r="D15" s="472">
        <v>0.14850918956299705</v>
      </c>
      <c r="E15" s="124"/>
      <c r="F15" s="149"/>
      <c r="G15" s="163"/>
      <c r="H15" s="17"/>
      <c r="I15" s="17"/>
      <c r="J15" s="15"/>
    </row>
    <row r="16" spans="1:10" x14ac:dyDescent="0.2">
      <c r="A16" s="71" t="s">
        <v>278</v>
      </c>
      <c r="B16" s="450">
        <v>1243530</v>
      </c>
      <c r="C16" s="471">
        <f>'Tab47'!C16</f>
        <v>192750.46568367456</v>
      </c>
      <c r="D16" s="472">
        <v>0.15500266634795667</v>
      </c>
      <c r="E16" s="124"/>
      <c r="F16" s="149"/>
      <c r="G16" s="163"/>
      <c r="H16" s="17"/>
      <c r="I16" s="17"/>
      <c r="J16" s="15"/>
    </row>
    <row r="17" spans="1:10" x14ac:dyDescent="0.2">
      <c r="A17" s="71" t="s">
        <v>279</v>
      </c>
      <c r="B17" s="450">
        <v>1196740</v>
      </c>
      <c r="C17" s="471">
        <f>'Tab47'!C17</f>
        <v>211500</v>
      </c>
      <c r="D17" s="472">
        <v>0.17673011681735382</v>
      </c>
      <c r="E17" s="124"/>
      <c r="F17" s="149"/>
      <c r="G17" s="163"/>
      <c r="H17" s="17"/>
      <c r="I17" s="17"/>
      <c r="J17" s="15"/>
    </row>
    <row r="18" spans="1:10" x14ac:dyDescent="0.2">
      <c r="A18" s="71" t="s">
        <v>153</v>
      </c>
      <c r="B18" s="450">
        <v>948520</v>
      </c>
      <c r="C18" s="471">
        <f>'Tab47'!C18</f>
        <v>138070</v>
      </c>
      <c r="D18" s="472">
        <v>0.14556361489478345</v>
      </c>
      <c r="E18" s="124"/>
      <c r="F18" s="149"/>
      <c r="G18" s="163"/>
      <c r="H18" s="17"/>
      <c r="I18" s="17"/>
      <c r="J18" s="15"/>
    </row>
    <row r="19" spans="1:10" ht="13.5" thickBot="1" x14ac:dyDescent="0.25">
      <c r="A19" s="71" t="s">
        <v>154</v>
      </c>
      <c r="B19" s="451">
        <v>1225970</v>
      </c>
      <c r="C19" s="471">
        <f>'Tab47'!C19</f>
        <v>222280</v>
      </c>
      <c r="D19" s="473">
        <v>0.18130949370702382</v>
      </c>
      <c r="E19" s="124"/>
      <c r="F19" s="149"/>
      <c r="G19" s="163"/>
      <c r="H19" s="17"/>
      <c r="I19" s="17"/>
      <c r="J19" s="15"/>
    </row>
    <row r="20" spans="1:10" ht="13.5" thickBot="1" x14ac:dyDescent="0.25">
      <c r="A20" s="373" t="s">
        <v>10</v>
      </c>
      <c r="B20" s="452">
        <v>15971300</v>
      </c>
      <c r="C20" s="453">
        <f>'Tab47'!C20</f>
        <v>3020540.4656836744</v>
      </c>
      <c r="D20" s="132">
        <v>0.19</v>
      </c>
      <c r="E20" s="124"/>
      <c r="F20" s="149"/>
      <c r="G20" s="163"/>
      <c r="H20" s="17"/>
      <c r="I20" s="17"/>
      <c r="J20" s="15"/>
    </row>
    <row r="21" spans="1:10" x14ac:dyDescent="0.2">
      <c r="A21" s="95"/>
      <c r="B21" s="138"/>
      <c r="C21" s="138"/>
      <c r="D21" s="133"/>
      <c r="E21" s="130"/>
      <c r="F21" s="64"/>
      <c r="G21" s="124"/>
    </row>
    <row r="22" spans="1:10" x14ac:dyDescent="0.2">
      <c r="A22" s="82" t="s">
        <v>283</v>
      </c>
      <c r="B22" s="64"/>
      <c r="C22" s="64"/>
      <c r="D22" s="64"/>
      <c r="E22" s="130"/>
      <c r="F22" s="64"/>
      <c r="G22" s="64"/>
    </row>
    <row r="23" spans="1:10" x14ac:dyDescent="0.2">
      <c r="A23" s="82" t="str">
        <f>"**Source : Apec," &amp;anneen2</f>
        <v>**Source : Apec,2017</v>
      </c>
      <c r="B23" s="64"/>
      <c r="C23" s="64"/>
      <c r="D23" s="64"/>
      <c r="E23" s="64"/>
      <c r="F23" s="64"/>
      <c r="G23" s="64"/>
    </row>
    <row r="24" spans="1:10" x14ac:dyDescent="0.2">
      <c r="A24" s="81" t="str">
        <f>B15&amp;" salariés travaillent fin "&amp;anneen&amp;" en Normandie, et "&amp;ROUND(C15*1,0)&amp;" cadres à fin "&amp;anneen1&amp; "."</f>
        <v>751940 salariés travaillent fin 2015 en Normandie, et 111670 cadres à fin 2016.</v>
      </c>
      <c r="B24" s="64"/>
      <c r="C24" s="64"/>
      <c r="D24" s="64"/>
      <c r="E24" s="64"/>
      <c r="F24" s="64"/>
      <c r="G24" s="64"/>
    </row>
    <row r="25" spans="1:10" x14ac:dyDescent="0.2">
      <c r="A25" s="64"/>
      <c r="B25" s="64"/>
      <c r="C25" s="64"/>
      <c r="D25" s="64"/>
      <c r="E25" s="64"/>
      <c r="F25" s="64"/>
      <c r="G25" s="64"/>
    </row>
    <row r="26" spans="1:10" x14ac:dyDescent="0.2">
      <c r="A26" s="64"/>
      <c r="B26" s="64"/>
      <c r="C26" s="64"/>
      <c r="D26" s="64"/>
      <c r="E26" s="64"/>
      <c r="F26" s="64"/>
      <c r="G26" s="64"/>
    </row>
    <row r="27" spans="1:10" x14ac:dyDescent="0.2">
      <c r="A27" s="45"/>
      <c r="B27" s="45"/>
      <c r="C27" s="45"/>
      <c r="D27" s="45"/>
      <c r="E27" s="45"/>
      <c r="F27" s="45"/>
      <c r="G27" s="45"/>
    </row>
    <row r="28" spans="1:10" x14ac:dyDescent="0.2">
      <c r="A28" s="45"/>
      <c r="B28" s="45"/>
      <c r="C28" s="45"/>
      <c r="D28" s="45"/>
      <c r="E28" s="45"/>
      <c r="F28" s="45"/>
      <c r="G28" s="45"/>
    </row>
    <row r="29" spans="1:10" x14ac:dyDescent="0.2">
      <c r="A29" s="45"/>
      <c r="B29" s="45"/>
      <c r="C29" s="45"/>
      <c r="D29" s="45"/>
      <c r="E29" s="45"/>
      <c r="F29" s="45"/>
      <c r="G29" s="45"/>
    </row>
    <row r="30" spans="1:10" x14ac:dyDescent="0.2">
      <c r="A30" s="45"/>
      <c r="B30" s="45"/>
      <c r="C30" s="45"/>
      <c r="D30" s="45"/>
      <c r="E30" s="45"/>
      <c r="F30" s="45"/>
      <c r="G30" s="45"/>
    </row>
    <row r="31" spans="1:10" x14ac:dyDescent="0.2">
      <c r="A31" s="45"/>
      <c r="B31" s="45"/>
      <c r="C31" s="45"/>
      <c r="D31" s="45"/>
      <c r="E31" s="45"/>
      <c r="F31" s="45"/>
      <c r="G31" s="45"/>
    </row>
    <row r="32" spans="1:10" x14ac:dyDescent="0.2">
      <c r="A32" s="45"/>
      <c r="B32" s="45"/>
      <c r="C32" s="45"/>
      <c r="D32" s="45"/>
      <c r="E32" s="45"/>
      <c r="F32" s="45"/>
      <c r="G32" s="45"/>
    </row>
    <row r="33" spans="1:7" x14ac:dyDescent="0.2">
      <c r="A33" s="45"/>
      <c r="B33" s="45"/>
      <c r="C33" s="45"/>
      <c r="D33" s="45"/>
      <c r="E33" s="45"/>
      <c r="F33" s="45"/>
      <c r="G33" s="45"/>
    </row>
    <row r="34" spans="1:7" x14ac:dyDescent="0.2">
      <c r="A34" s="45"/>
      <c r="B34" s="45"/>
      <c r="C34" s="45"/>
      <c r="D34" s="45"/>
      <c r="E34" s="45"/>
      <c r="F34" s="45"/>
      <c r="G34" s="45"/>
    </row>
    <row r="35" spans="1:7" x14ac:dyDescent="0.2">
      <c r="A35" s="45"/>
      <c r="B35" s="45"/>
      <c r="C35" s="45"/>
      <c r="D35" s="45"/>
      <c r="E35" s="45"/>
      <c r="F35" s="45"/>
      <c r="G35" s="45"/>
    </row>
    <row r="36" spans="1:7" x14ac:dyDescent="0.2">
      <c r="A36" s="45"/>
      <c r="B36" s="45"/>
      <c r="C36" s="45"/>
      <c r="D36" s="45"/>
      <c r="E36" s="45"/>
      <c r="F36" s="45"/>
      <c r="G36" s="45"/>
    </row>
    <row r="37" spans="1:7" x14ac:dyDescent="0.2">
      <c r="A37" s="45"/>
      <c r="B37" s="45"/>
      <c r="C37" s="45"/>
      <c r="D37" s="45"/>
      <c r="E37" s="45"/>
      <c r="F37" s="45"/>
      <c r="G37" s="45"/>
    </row>
    <row r="38" spans="1:7" x14ac:dyDescent="0.2">
      <c r="A38" s="45"/>
      <c r="B38" s="45"/>
      <c r="C38" s="45"/>
      <c r="D38" s="45"/>
      <c r="E38" s="45"/>
      <c r="F38" s="45"/>
      <c r="G38" s="45"/>
    </row>
    <row r="39" spans="1:7" x14ac:dyDescent="0.2">
      <c r="A39" s="45"/>
      <c r="B39" s="45"/>
      <c r="C39" s="45"/>
      <c r="D39" s="45"/>
      <c r="E39" s="45"/>
      <c r="F39" s="45"/>
      <c r="G39" s="45"/>
    </row>
    <row r="40" spans="1:7" x14ac:dyDescent="0.2">
      <c r="A40" s="45"/>
      <c r="B40" s="45"/>
      <c r="C40" s="45"/>
      <c r="D40" s="45"/>
      <c r="E40" s="45"/>
      <c r="F40" s="45"/>
      <c r="G40" s="45"/>
    </row>
    <row r="41" spans="1:7" x14ac:dyDescent="0.2">
      <c r="A41" s="45"/>
      <c r="B41" s="45"/>
      <c r="C41" s="45"/>
      <c r="D41" s="45"/>
      <c r="E41" s="45"/>
      <c r="F41" s="45"/>
      <c r="G41" s="45"/>
    </row>
    <row r="42" spans="1:7" x14ac:dyDescent="0.2">
      <c r="A42" s="45"/>
      <c r="B42" s="45"/>
      <c r="C42" s="45"/>
      <c r="D42" s="45"/>
      <c r="E42" s="45"/>
      <c r="F42" s="45"/>
      <c r="G42" s="45"/>
    </row>
    <row r="43" spans="1:7" x14ac:dyDescent="0.2">
      <c r="A43" s="45"/>
      <c r="B43" s="45"/>
      <c r="C43" s="45"/>
      <c r="D43" s="45"/>
      <c r="E43" s="45"/>
      <c r="F43" s="45"/>
      <c r="G43" s="45"/>
    </row>
    <row r="44" spans="1:7" x14ac:dyDescent="0.2">
      <c r="A44" s="45"/>
      <c r="B44" s="45"/>
      <c r="C44" s="45"/>
      <c r="D44" s="45"/>
      <c r="E44" s="45"/>
      <c r="F44" s="45"/>
      <c r="G44" s="45"/>
    </row>
    <row r="45" spans="1:7" x14ac:dyDescent="0.2">
      <c r="A45" s="45"/>
      <c r="B45" s="45"/>
      <c r="C45" s="45"/>
      <c r="D45" s="45"/>
      <c r="E45" s="45"/>
      <c r="F45" s="45"/>
      <c r="G45" s="45"/>
    </row>
    <row r="46" spans="1:7" x14ac:dyDescent="0.2">
      <c r="A46" s="45"/>
      <c r="B46" s="45"/>
      <c r="C46" s="45"/>
      <c r="D46" s="45"/>
      <c r="E46" s="45"/>
      <c r="F46" s="45"/>
      <c r="G46" s="45"/>
    </row>
    <row r="47" spans="1:7" x14ac:dyDescent="0.2">
      <c r="A47" s="45"/>
      <c r="B47" s="45"/>
      <c r="C47" s="45"/>
      <c r="D47" s="45"/>
      <c r="E47" s="45"/>
      <c r="F47" s="45"/>
      <c r="G47" s="45"/>
    </row>
    <row r="48" spans="1:7" x14ac:dyDescent="0.2">
      <c r="A48" s="45"/>
      <c r="B48" s="45"/>
      <c r="C48" s="45"/>
      <c r="D48" s="45"/>
      <c r="E48" s="45"/>
      <c r="F48" s="45"/>
      <c r="G48" s="45"/>
    </row>
    <row r="49" spans="1:7" x14ac:dyDescent="0.2">
      <c r="A49" s="45"/>
      <c r="B49" s="45"/>
      <c r="C49" s="45"/>
      <c r="D49" s="45"/>
      <c r="E49" s="45"/>
      <c r="F49" s="45"/>
      <c r="G49" s="45"/>
    </row>
    <row r="50" spans="1:7" x14ac:dyDescent="0.2">
      <c r="A50" s="45"/>
      <c r="B50" s="45"/>
      <c r="C50" s="45"/>
      <c r="D50" s="45"/>
      <c r="E50" s="45"/>
      <c r="F50" s="45"/>
      <c r="G50" s="45"/>
    </row>
    <row r="51" spans="1:7" x14ac:dyDescent="0.2">
      <c r="A51" s="45"/>
      <c r="B51" s="45"/>
      <c r="C51" s="45"/>
      <c r="D51" s="45"/>
      <c r="E51" s="45"/>
      <c r="F51" s="45"/>
      <c r="G51" s="45"/>
    </row>
    <row r="52" spans="1:7" x14ac:dyDescent="0.2">
      <c r="A52" s="45"/>
      <c r="B52" s="45"/>
      <c r="C52" s="45"/>
      <c r="D52" s="45"/>
      <c r="E52" s="45"/>
      <c r="F52" s="45"/>
      <c r="G52" s="45"/>
    </row>
    <row r="53" spans="1:7" x14ac:dyDescent="0.2">
      <c r="A53" s="45"/>
      <c r="B53" s="45"/>
      <c r="C53" s="45"/>
      <c r="D53" s="45"/>
      <c r="E53" s="45"/>
      <c r="F53" s="45"/>
      <c r="G53" s="45"/>
    </row>
    <row r="54" spans="1:7" x14ac:dyDescent="0.2">
      <c r="A54" s="45"/>
      <c r="B54" s="45"/>
      <c r="C54" s="45"/>
      <c r="D54" s="45"/>
      <c r="E54" s="45"/>
      <c r="F54" s="45"/>
      <c r="G54" s="45"/>
    </row>
    <row r="55" spans="1:7" x14ac:dyDescent="0.2">
      <c r="A55" s="45"/>
      <c r="B55" s="45"/>
      <c r="C55" s="45"/>
      <c r="D55" s="45"/>
      <c r="E55" s="45"/>
      <c r="F55" s="45"/>
      <c r="G55" s="45"/>
    </row>
    <row r="56" spans="1:7" x14ac:dyDescent="0.2">
      <c r="A56" s="45"/>
      <c r="B56" s="45"/>
      <c r="C56" s="45"/>
      <c r="D56" s="45"/>
      <c r="E56" s="45"/>
      <c r="F56" s="45"/>
      <c r="G56" s="45"/>
    </row>
    <row r="57" spans="1:7" x14ac:dyDescent="0.2">
      <c r="A57" s="45"/>
      <c r="B57" s="45"/>
      <c r="C57" s="45"/>
      <c r="D57" s="45"/>
      <c r="E57" s="45"/>
      <c r="F57" s="45"/>
      <c r="G57" s="45"/>
    </row>
    <row r="58" spans="1:7" x14ac:dyDescent="0.2">
      <c r="A58" s="45"/>
      <c r="B58" s="45"/>
      <c r="C58" s="45"/>
      <c r="D58" s="45"/>
      <c r="E58" s="45"/>
      <c r="F58" s="45"/>
      <c r="G58" s="45"/>
    </row>
    <row r="59" spans="1:7" x14ac:dyDescent="0.2">
      <c r="A59" s="45"/>
      <c r="B59" s="45"/>
      <c r="C59" s="45"/>
      <c r="D59" s="45"/>
      <c r="E59" s="45"/>
      <c r="F59" s="45"/>
      <c r="G59" s="45"/>
    </row>
    <row r="60" spans="1:7" x14ac:dyDescent="0.2">
      <c r="A60" s="45"/>
      <c r="B60" s="45"/>
      <c r="C60" s="45"/>
      <c r="D60" s="45"/>
      <c r="E60" s="45"/>
      <c r="F60" s="45"/>
      <c r="G60" s="45"/>
    </row>
    <row r="61" spans="1:7" x14ac:dyDescent="0.2">
      <c r="A61" s="45"/>
      <c r="B61" s="45"/>
      <c r="C61" s="45"/>
      <c r="D61" s="45"/>
      <c r="E61" s="45"/>
      <c r="F61" s="45"/>
      <c r="G61" s="45"/>
    </row>
    <row r="62" spans="1:7" x14ac:dyDescent="0.2">
      <c r="A62" s="45"/>
      <c r="B62" s="45"/>
      <c r="C62" s="45"/>
      <c r="D62" s="45"/>
      <c r="E62" s="45"/>
      <c r="F62" s="45"/>
      <c r="G62" s="45"/>
    </row>
    <row r="63" spans="1:7" x14ac:dyDescent="0.2">
      <c r="A63" s="45"/>
      <c r="B63" s="45"/>
      <c r="C63" s="45"/>
      <c r="D63" s="45"/>
      <c r="E63" s="45"/>
      <c r="F63" s="45"/>
      <c r="G63" s="45"/>
    </row>
    <row r="64" spans="1:7" x14ac:dyDescent="0.2">
      <c r="A64" s="45"/>
      <c r="B64" s="45"/>
      <c r="C64" s="45"/>
      <c r="D64" s="45"/>
      <c r="E64" s="45"/>
      <c r="F64" s="45"/>
      <c r="G64" s="45"/>
    </row>
    <row r="65" spans="1:7" x14ac:dyDescent="0.2">
      <c r="A65" s="45"/>
      <c r="B65" s="45"/>
      <c r="C65" s="45"/>
      <c r="D65" s="45"/>
      <c r="E65" s="45"/>
      <c r="F65" s="45"/>
      <c r="G65" s="45"/>
    </row>
    <row r="66" spans="1:7" x14ac:dyDescent="0.2">
      <c r="A66" s="45"/>
      <c r="B66" s="45"/>
      <c r="C66" s="45"/>
      <c r="D66" s="45"/>
      <c r="E66" s="45"/>
      <c r="F66" s="45"/>
      <c r="G66" s="45"/>
    </row>
    <row r="67" spans="1:7" x14ac:dyDescent="0.2">
      <c r="A67" s="45"/>
      <c r="B67" s="45"/>
      <c r="C67" s="45"/>
      <c r="D67" s="45"/>
      <c r="E67" s="45"/>
      <c r="F67" s="45"/>
      <c r="G67" s="45"/>
    </row>
    <row r="68" spans="1:7" x14ac:dyDescent="0.2">
      <c r="A68" s="45"/>
      <c r="B68" s="45"/>
      <c r="C68" s="45"/>
      <c r="D68" s="45"/>
      <c r="E68" s="45"/>
      <c r="F68" s="45"/>
      <c r="G68" s="45"/>
    </row>
    <row r="69" spans="1:7" x14ac:dyDescent="0.2">
      <c r="A69" s="45"/>
      <c r="B69" s="45"/>
      <c r="C69" s="45"/>
      <c r="D69" s="45"/>
      <c r="E69" s="45"/>
      <c r="F69" s="45"/>
      <c r="G69" s="45"/>
    </row>
    <row r="70" spans="1:7" x14ac:dyDescent="0.2">
      <c r="A70" s="45"/>
      <c r="B70" s="45"/>
      <c r="C70" s="45"/>
      <c r="D70" s="45"/>
      <c r="E70" s="45"/>
      <c r="F70" s="45"/>
      <c r="G70" s="45"/>
    </row>
    <row r="71" spans="1:7" x14ac:dyDescent="0.2">
      <c r="A71" s="45"/>
      <c r="B71" s="45"/>
      <c r="C71" s="45"/>
      <c r="D71" s="45"/>
      <c r="E71" s="45"/>
      <c r="F71" s="45"/>
      <c r="G71" s="45"/>
    </row>
    <row r="72" spans="1:7" x14ac:dyDescent="0.2">
      <c r="A72" s="45"/>
      <c r="B72" s="45"/>
      <c r="C72" s="45"/>
      <c r="D72" s="45"/>
      <c r="E72" s="45"/>
      <c r="F72" s="45"/>
      <c r="G72" s="45"/>
    </row>
    <row r="73" spans="1:7" x14ac:dyDescent="0.2">
      <c r="A73" s="45"/>
      <c r="B73" s="45"/>
      <c r="C73" s="45"/>
      <c r="D73" s="45"/>
      <c r="E73" s="45"/>
      <c r="F73" s="45"/>
      <c r="G73" s="45"/>
    </row>
    <row r="74" spans="1:7" x14ac:dyDescent="0.2">
      <c r="A74" s="45"/>
      <c r="B74" s="45"/>
      <c r="C74" s="45"/>
      <c r="D74" s="45"/>
      <c r="E74" s="45"/>
      <c r="F74" s="45"/>
      <c r="G74" s="45"/>
    </row>
    <row r="75" spans="1:7" x14ac:dyDescent="0.2">
      <c r="A75" s="45"/>
      <c r="B75" s="45"/>
      <c r="C75" s="45"/>
      <c r="D75" s="45"/>
      <c r="E75" s="45"/>
      <c r="F75" s="45"/>
      <c r="G75" s="45"/>
    </row>
    <row r="76" spans="1:7" x14ac:dyDescent="0.2">
      <c r="A76" s="45"/>
      <c r="B76" s="45"/>
      <c r="C76" s="45"/>
      <c r="D76" s="45"/>
      <c r="E76" s="45"/>
      <c r="F76" s="45"/>
      <c r="G76" s="45"/>
    </row>
    <row r="77" spans="1:7" x14ac:dyDescent="0.2">
      <c r="A77" s="45"/>
      <c r="B77" s="45"/>
      <c r="C77" s="45"/>
      <c r="D77" s="45"/>
      <c r="E77" s="45"/>
      <c r="F77" s="45"/>
      <c r="G77" s="45"/>
    </row>
    <row r="78" spans="1:7" x14ac:dyDescent="0.2">
      <c r="A78" s="45"/>
      <c r="B78" s="45"/>
      <c r="C78" s="45"/>
      <c r="D78" s="45"/>
      <c r="E78" s="45"/>
      <c r="F78" s="45"/>
      <c r="G78" s="45"/>
    </row>
    <row r="79" spans="1:7" x14ac:dyDescent="0.2">
      <c r="A79" s="45"/>
      <c r="B79" s="45"/>
      <c r="C79" s="45"/>
      <c r="D79" s="45"/>
      <c r="E79" s="45"/>
      <c r="F79" s="45"/>
      <c r="G79" s="45"/>
    </row>
    <row r="80" spans="1:7" x14ac:dyDescent="0.2">
      <c r="A80" s="45"/>
      <c r="B80" s="45"/>
      <c r="C80" s="45"/>
      <c r="D80" s="45"/>
      <c r="E80" s="45"/>
      <c r="F80" s="45"/>
      <c r="G80" s="45"/>
    </row>
    <row r="81" spans="1:7" x14ac:dyDescent="0.2">
      <c r="A81" s="45"/>
      <c r="B81" s="45"/>
      <c r="C81" s="45"/>
      <c r="D81" s="45"/>
      <c r="E81" s="45"/>
      <c r="F81" s="45"/>
      <c r="G81" s="45"/>
    </row>
    <row r="82" spans="1:7" x14ac:dyDescent="0.2">
      <c r="A82" s="45"/>
      <c r="B82" s="45"/>
      <c r="C82" s="45"/>
      <c r="D82" s="45"/>
      <c r="E82" s="45"/>
      <c r="F82" s="45"/>
      <c r="G82" s="45"/>
    </row>
    <row r="83" spans="1:7" x14ac:dyDescent="0.2">
      <c r="A83" s="45"/>
      <c r="B83" s="45"/>
      <c r="C83" s="45"/>
      <c r="D83" s="45"/>
      <c r="E83" s="45"/>
      <c r="F83" s="45"/>
      <c r="G83" s="45"/>
    </row>
    <row r="84" spans="1:7" x14ac:dyDescent="0.2">
      <c r="A84" s="45"/>
      <c r="B84" s="45"/>
      <c r="C84" s="45"/>
      <c r="D84" s="45"/>
      <c r="E84" s="45"/>
      <c r="F84" s="45"/>
      <c r="G84" s="45"/>
    </row>
    <row r="85" spans="1:7" x14ac:dyDescent="0.2">
      <c r="A85" s="45"/>
      <c r="B85" s="45"/>
      <c r="C85" s="45"/>
      <c r="D85" s="45"/>
      <c r="E85" s="45"/>
      <c r="F85" s="45"/>
      <c r="G85" s="45"/>
    </row>
    <row r="86" spans="1:7" x14ac:dyDescent="0.2">
      <c r="A86" s="45"/>
      <c r="B86" s="45"/>
      <c r="C86" s="45"/>
      <c r="D86" s="45"/>
      <c r="E86" s="45"/>
      <c r="F86" s="45"/>
      <c r="G86" s="45"/>
    </row>
    <row r="87" spans="1:7" x14ac:dyDescent="0.2">
      <c r="A87" s="45"/>
      <c r="B87" s="45"/>
      <c r="C87" s="45"/>
      <c r="D87" s="45"/>
      <c r="E87" s="45"/>
      <c r="F87" s="45"/>
      <c r="G87" s="45"/>
    </row>
    <row r="88" spans="1:7" x14ac:dyDescent="0.2">
      <c r="A88" s="45"/>
      <c r="B88" s="45"/>
      <c r="C88" s="45"/>
      <c r="D88" s="45"/>
      <c r="E88" s="45"/>
      <c r="F88" s="45"/>
      <c r="G88" s="45"/>
    </row>
    <row r="89" spans="1:7" x14ac:dyDescent="0.2">
      <c r="A89" s="45"/>
      <c r="B89" s="45"/>
      <c r="C89" s="45"/>
      <c r="D89" s="45"/>
      <c r="E89" s="45"/>
      <c r="F89" s="45"/>
      <c r="G89" s="45"/>
    </row>
    <row r="90" spans="1:7" x14ac:dyDescent="0.2">
      <c r="A90" s="45"/>
      <c r="B90" s="45"/>
      <c r="C90" s="45"/>
      <c r="D90" s="45"/>
      <c r="E90" s="45"/>
      <c r="F90" s="45"/>
      <c r="G90" s="45"/>
    </row>
    <row r="91" spans="1:7" x14ac:dyDescent="0.2">
      <c r="A91" s="45"/>
      <c r="B91" s="45"/>
      <c r="C91" s="45"/>
      <c r="D91" s="45"/>
      <c r="E91" s="45"/>
      <c r="F91" s="45"/>
      <c r="G91" s="45"/>
    </row>
    <row r="92" spans="1:7" x14ac:dyDescent="0.2">
      <c r="A92" s="45"/>
      <c r="B92" s="45"/>
      <c r="C92" s="45"/>
      <c r="D92" s="45"/>
      <c r="E92" s="45"/>
      <c r="F92" s="45"/>
      <c r="G92" s="45"/>
    </row>
    <row r="93" spans="1:7" x14ac:dyDescent="0.2">
      <c r="A93" s="45"/>
      <c r="B93" s="45"/>
      <c r="C93" s="45"/>
      <c r="D93" s="45"/>
      <c r="E93" s="45"/>
      <c r="F93" s="45"/>
      <c r="G93" s="45"/>
    </row>
    <row r="94" spans="1:7" x14ac:dyDescent="0.2">
      <c r="A94" s="45"/>
      <c r="B94" s="45"/>
      <c r="C94" s="45"/>
      <c r="D94" s="45"/>
      <c r="E94" s="45"/>
      <c r="F94" s="45"/>
      <c r="G94" s="45"/>
    </row>
    <row r="95" spans="1:7" x14ac:dyDescent="0.2">
      <c r="A95" s="45"/>
      <c r="B95" s="45"/>
      <c r="C95" s="45"/>
      <c r="D95" s="45"/>
      <c r="E95" s="45"/>
      <c r="F95" s="45"/>
      <c r="G95" s="45"/>
    </row>
    <row r="96" spans="1:7" x14ac:dyDescent="0.2">
      <c r="A96" s="45"/>
      <c r="B96" s="45"/>
      <c r="C96" s="45"/>
      <c r="D96" s="45"/>
      <c r="E96" s="45"/>
      <c r="F96" s="45"/>
      <c r="G96" s="45"/>
    </row>
    <row r="97" spans="1:7" x14ac:dyDescent="0.2">
      <c r="A97" s="45"/>
      <c r="B97" s="45"/>
      <c r="C97" s="45"/>
      <c r="D97" s="45"/>
      <c r="E97" s="45"/>
      <c r="F97" s="45"/>
      <c r="G97" s="45"/>
    </row>
    <row r="98" spans="1:7" x14ac:dyDescent="0.2">
      <c r="A98" s="45"/>
      <c r="B98" s="45"/>
      <c r="C98" s="45"/>
      <c r="D98" s="45"/>
      <c r="E98" s="45"/>
      <c r="F98" s="45"/>
      <c r="G98" s="45"/>
    </row>
    <row r="99" spans="1:7" x14ac:dyDescent="0.2">
      <c r="A99" s="45"/>
      <c r="B99" s="45"/>
      <c r="C99" s="45"/>
      <c r="D99" s="45"/>
      <c r="E99" s="45"/>
      <c r="F99" s="45"/>
      <c r="G99" s="45"/>
    </row>
    <row r="100" spans="1:7" x14ac:dyDescent="0.2">
      <c r="A100" s="45"/>
      <c r="B100" s="45"/>
      <c r="C100" s="45"/>
      <c r="D100" s="45"/>
      <c r="E100" s="45"/>
      <c r="F100" s="45"/>
      <c r="G100" s="45"/>
    </row>
    <row r="101" spans="1:7" x14ac:dyDescent="0.2">
      <c r="A101" s="45"/>
      <c r="B101" s="45"/>
      <c r="C101" s="45"/>
      <c r="D101" s="45"/>
      <c r="E101" s="45"/>
      <c r="F101" s="45"/>
      <c r="G101" s="45"/>
    </row>
    <row r="102" spans="1:7" x14ac:dyDescent="0.2">
      <c r="A102" s="45"/>
      <c r="B102" s="45"/>
      <c r="C102" s="45"/>
      <c r="D102" s="45"/>
      <c r="E102" s="45"/>
      <c r="F102" s="45"/>
      <c r="G102" s="45"/>
    </row>
    <row r="103" spans="1:7" x14ac:dyDescent="0.2">
      <c r="A103" s="45"/>
      <c r="B103" s="45"/>
      <c r="C103" s="45"/>
      <c r="D103" s="45"/>
      <c r="E103" s="45"/>
      <c r="F103" s="45"/>
      <c r="G103" s="45"/>
    </row>
    <row r="104" spans="1:7" x14ac:dyDescent="0.2">
      <c r="A104" s="45"/>
      <c r="B104" s="45"/>
      <c r="C104" s="45"/>
      <c r="D104" s="45"/>
      <c r="E104" s="45"/>
      <c r="F104" s="45"/>
      <c r="G104" s="45"/>
    </row>
    <row r="105" spans="1:7" x14ac:dyDescent="0.2">
      <c r="A105" s="45"/>
      <c r="B105" s="45"/>
      <c r="C105" s="45"/>
      <c r="D105" s="45"/>
      <c r="E105" s="45"/>
      <c r="F105" s="45"/>
      <c r="G105" s="45"/>
    </row>
    <row r="106" spans="1:7" x14ac:dyDescent="0.2">
      <c r="A106" s="45"/>
      <c r="B106" s="45"/>
      <c r="C106" s="45"/>
      <c r="D106" s="45"/>
      <c r="E106" s="45"/>
      <c r="F106" s="45"/>
      <c r="G106" s="45"/>
    </row>
    <row r="107" spans="1:7" x14ac:dyDescent="0.2">
      <c r="A107" s="45"/>
      <c r="B107" s="45"/>
      <c r="C107" s="45"/>
      <c r="D107" s="45"/>
      <c r="E107" s="45"/>
      <c r="F107" s="45"/>
      <c r="G107" s="45"/>
    </row>
    <row r="108" spans="1:7" x14ac:dyDescent="0.2">
      <c r="A108" s="45"/>
      <c r="B108" s="45"/>
      <c r="C108" s="45"/>
      <c r="D108" s="45"/>
      <c r="E108" s="45"/>
      <c r="F108" s="45"/>
      <c r="G108" s="45"/>
    </row>
    <row r="109" spans="1:7" x14ac:dyDescent="0.2">
      <c r="A109" s="45"/>
      <c r="B109" s="45"/>
      <c r="C109" s="45"/>
      <c r="D109" s="45"/>
      <c r="E109" s="45"/>
      <c r="F109" s="45"/>
      <c r="G109" s="45"/>
    </row>
    <row r="110" spans="1:7" x14ac:dyDescent="0.2">
      <c r="A110" s="45"/>
      <c r="B110" s="45"/>
      <c r="C110" s="45"/>
      <c r="D110" s="45"/>
      <c r="E110" s="45"/>
      <c r="F110" s="45"/>
      <c r="G110" s="45"/>
    </row>
    <row r="111" spans="1:7" x14ac:dyDescent="0.2">
      <c r="A111" s="45"/>
      <c r="B111" s="45"/>
      <c r="C111" s="45"/>
      <c r="D111" s="45"/>
      <c r="E111" s="45"/>
      <c r="F111" s="45"/>
      <c r="G111" s="45"/>
    </row>
    <row r="112" spans="1:7" x14ac:dyDescent="0.2">
      <c r="A112" s="45"/>
      <c r="B112" s="45"/>
      <c r="C112" s="45"/>
      <c r="D112" s="45"/>
      <c r="E112" s="45"/>
      <c r="F112" s="45"/>
      <c r="G112" s="45"/>
    </row>
    <row r="113" spans="1:7" x14ac:dyDescent="0.2">
      <c r="A113" s="45"/>
      <c r="B113" s="45"/>
      <c r="C113" s="45"/>
      <c r="D113" s="45"/>
      <c r="E113" s="45"/>
      <c r="F113" s="45"/>
      <c r="G113" s="45"/>
    </row>
    <row r="114" spans="1:7" x14ac:dyDescent="0.2">
      <c r="A114" s="45"/>
      <c r="B114" s="45"/>
      <c r="C114" s="45"/>
      <c r="D114" s="45"/>
      <c r="E114" s="45"/>
      <c r="F114" s="45"/>
      <c r="G114" s="45"/>
    </row>
    <row r="115" spans="1:7" x14ac:dyDescent="0.2">
      <c r="A115" s="45"/>
      <c r="B115" s="45"/>
      <c r="C115" s="45"/>
      <c r="D115" s="45"/>
      <c r="E115" s="45"/>
      <c r="F115" s="45"/>
      <c r="G115" s="45"/>
    </row>
    <row r="116" spans="1:7" x14ac:dyDescent="0.2">
      <c r="A116" s="45"/>
      <c r="B116" s="45"/>
      <c r="C116" s="45"/>
      <c r="D116" s="45"/>
      <c r="E116" s="45"/>
      <c r="F116" s="45"/>
      <c r="G116" s="45"/>
    </row>
    <row r="117" spans="1:7" x14ac:dyDescent="0.2">
      <c r="A117" s="45"/>
      <c r="B117" s="45"/>
      <c r="C117" s="45"/>
      <c r="D117" s="45"/>
      <c r="E117" s="45"/>
      <c r="F117" s="45"/>
      <c r="G117" s="45"/>
    </row>
    <row r="118" spans="1:7" x14ac:dyDescent="0.2">
      <c r="A118" s="45"/>
      <c r="B118" s="45"/>
      <c r="C118" s="45"/>
      <c r="D118" s="45"/>
      <c r="E118" s="45"/>
      <c r="F118" s="45"/>
      <c r="G118" s="45"/>
    </row>
    <row r="119" spans="1:7" x14ac:dyDescent="0.2">
      <c r="A119" s="45"/>
      <c r="B119" s="45"/>
      <c r="C119" s="45"/>
      <c r="D119" s="45"/>
      <c r="E119" s="45"/>
      <c r="F119" s="45"/>
      <c r="G119" s="45"/>
    </row>
    <row r="120" spans="1:7" x14ac:dyDescent="0.2">
      <c r="A120" s="45"/>
      <c r="B120" s="45"/>
      <c r="C120" s="45"/>
      <c r="D120" s="45"/>
      <c r="E120" s="45"/>
      <c r="F120" s="45"/>
      <c r="G120" s="45"/>
    </row>
    <row r="121" spans="1:7" x14ac:dyDescent="0.2">
      <c r="A121" s="45"/>
      <c r="B121" s="45"/>
      <c r="C121" s="45"/>
      <c r="D121" s="45"/>
      <c r="E121" s="45"/>
      <c r="F121" s="45"/>
      <c r="G121" s="45"/>
    </row>
    <row r="122" spans="1:7" x14ac:dyDescent="0.2">
      <c r="A122" s="45"/>
      <c r="B122" s="45"/>
      <c r="C122" s="45"/>
      <c r="D122" s="45"/>
      <c r="E122" s="45"/>
      <c r="F122" s="45"/>
      <c r="G122" s="45"/>
    </row>
    <row r="123" spans="1:7" x14ac:dyDescent="0.2">
      <c r="A123" s="45"/>
      <c r="B123" s="45"/>
      <c r="C123" s="45"/>
      <c r="D123" s="45"/>
      <c r="E123" s="45"/>
      <c r="F123" s="45"/>
      <c r="G123" s="45"/>
    </row>
    <row r="124" spans="1:7" x14ac:dyDescent="0.2">
      <c r="A124" s="45"/>
      <c r="B124" s="45"/>
      <c r="C124" s="45"/>
      <c r="D124" s="45"/>
      <c r="E124" s="45"/>
      <c r="F124" s="45"/>
      <c r="G124" s="45"/>
    </row>
    <row r="125" spans="1:7" x14ac:dyDescent="0.2">
      <c r="A125" s="45"/>
      <c r="B125" s="45"/>
      <c r="C125" s="45"/>
      <c r="D125" s="45"/>
      <c r="E125" s="45"/>
      <c r="F125" s="45"/>
      <c r="G125" s="45"/>
    </row>
    <row r="126" spans="1:7" x14ac:dyDescent="0.2">
      <c r="A126" s="45"/>
      <c r="B126" s="45"/>
      <c r="C126" s="45"/>
      <c r="D126" s="45"/>
      <c r="E126" s="45"/>
      <c r="F126" s="45"/>
      <c r="G126" s="45"/>
    </row>
    <row r="127" spans="1:7" x14ac:dyDescent="0.2">
      <c r="A127" s="45"/>
      <c r="B127" s="45"/>
      <c r="C127" s="45"/>
      <c r="D127" s="45"/>
      <c r="E127" s="45"/>
      <c r="F127" s="45"/>
      <c r="G127" s="45"/>
    </row>
    <row r="128" spans="1:7" x14ac:dyDescent="0.2">
      <c r="A128" s="45"/>
      <c r="B128" s="45"/>
      <c r="C128" s="45"/>
      <c r="D128" s="45"/>
      <c r="E128" s="45"/>
      <c r="F128" s="45"/>
      <c r="G128" s="45"/>
    </row>
    <row r="129" spans="1:7" x14ac:dyDescent="0.2">
      <c r="A129" s="45"/>
      <c r="B129" s="45"/>
      <c r="C129" s="45"/>
      <c r="D129" s="45"/>
      <c r="E129" s="45"/>
      <c r="F129" s="45"/>
      <c r="G129" s="45"/>
    </row>
    <row r="130" spans="1:7" x14ac:dyDescent="0.2">
      <c r="A130" s="45"/>
      <c r="B130" s="45"/>
      <c r="C130" s="45"/>
      <c r="D130" s="45"/>
      <c r="E130" s="45"/>
      <c r="F130" s="45"/>
      <c r="G130" s="45"/>
    </row>
    <row r="131" spans="1:7" x14ac:dyDescent="0.2">
      <c r="A131" s="45"/>
      <c r="B131" s="45"/>
      <c r="C131" s="45"/>
      <c r="D131" s="45"/>
      <c r="E131" s="45"/>
      <c r="F131" s="45"/>
      <c r="G131" s="45"/>
    </row>
    <row r="132" spans="1:7" x14ac:dyDescent="0.2">
      <c r="A132" s="45"/>
      <c r="B132" s="45"/>
      <c r="C132" s="45"/>
      <c r="D132" s="45"/>
      <c r="E132" s="45"/>
      <c r="F132" s="45"/>
      <c r="G132" s="45"/>
    </row>
  </sheetData>
  <sheetProtection sort="0" autoFilter="0"/>
  <sortState ref="A8:D19">
    <sortCondition ref="A8:A19"/>
  </sortState>
  <mergeCells count="1">
    <mergeCell ref="F7:G7"/>
  </mergeCells>
  <hyperlinks>
    <hyperlink ref="F7:G7" location="Sommaire!B1" display="REVENIR AU SOMMAIRE"/>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P23"/>
  <sheetViews>
    <sheetView showGridLines="0" workbookViewId="0">
      <selection activeCell="C8" sqref="C8"/>
    </sheetView>
  </sheetViews>
  <sheetFormatPr baseColWidth="10" defaultColWidth="10.85546875" defaultRowHeight="12.75" x14ac:dyDescent="0.2"/>
  <cols>
    <col min="1" max="1" width="37.42578125" style="6" customWidth="1"/>
    <col min="2" max="2" width="18.85546875" style="6" customWidth="1"/>
    <col min="3" max="3" width="17.140625" style="6" customWidth="1"/>
    <col min="4" max="4" width="16.140625" style="6" customWidth="1"/>
    <col min="5" max="5" width="10.85546875" style="6"/>
    <col min="6" max="6" width="17.140625" style="6" customWidth="1"/>
    <col min="7" max="14" width="10.85546875" style="6"/>
    <col min="15" max="15" width="10.85546875" style="6" customWidth="1"/>
    <col min="16" max="16" width="10.85546875" style="329" hidden="1" customWidth="1"/>
    <col min="17" max="16384" width="10.85546875" style="6"/>
  </cols>
  <sheetData>
    <row r="1" spans="1:16" ht="18" x14ac:dyDescent="0.2">
      <c r="A1" s="10" t="str">
        <f>"LE MARCHÉ DE L’EMPLOI CADRE EN " &amp;anneen1&amp; " ET SES ÉVOLUTIONS PAR RÉGION"</f>
        <v>LE MARCHÉ DE L’EMPLOI CADRE EN 2016 ET SES ÉVOLUTIONS PAR RÉGION</v>
      </c>
    </row>
    <row r="2" spans="1:16" ht="15" x14ac:dyDescent="0.2">
      <c r="A2" s="28" t="s">
        <v>55</v>
      </c>
    </row>
    <row r="3" spans="1:16" x14ac:dyDescent="0.2">
      <c r="A3" s="2"/>
    </row>
    <row r="4" spans="1:16" x14ac:dyDescent="0.2">
      <c r="A4" s="2"/>
    </row>
    <row r="5" spans="1:16" s="2" customFormat="1" x14ac:dyDescent="0.2">
      <c r="A5" s="4" t="s">
        <v>33</v>
      </c>
      <c r="P5" s="330"/>
    </row>
    <row r="6" spans="1:16" ht="13.5" thickBot="1" x14ac:dyDescent="0.25">
      <c r="E6" s="2"/>
    </row>
    <row r="7" spans="1:16" ht="28.5" customHeight="1" thickBot="1" x14ac:dyDescent="0.25">
      <c r="A7" s="345" t="s">
        <v>57</v>
      </c>
      <c r="B7" s="32" t="str">
        <f>"Effectif cadre à fin " &amp;anneen</f>
        <v>Effectif cadre à fin 2015</v>
      </c>
      <c r="C7" s="30" t="str">
        <f>"Effectif cadre à fin " &amp;anneen1</f>
        <v>Effectif cadre à fin 2016</v>
      </c>
      <c r="D7" s="31" t="str">
        <f>"Évolution "&amp;anneen&amp;"/"&amp;anneen1</f>
        <v>Évolution 2015/2016</v>
      </c>
      <c r="F7" s="560" t="s">
        <v>35</v>
      </c>
      <c r="G7" s="561"/>
    </row>
    <row r="8" spans="1:16" x14ac:dyDescent="0.2">
      <c r="A8" s="381" t="s">
        <v>148</v>
      </c>
      <c r="B8" s="33">
        <v>357400</v>
      </c>
      <c r="C8" s="11">
        <v>364140</v>
      </c>
      <c r="D8" s="192">
        <v>1.89E-2</v>
      </c>
      <c r="E8" s="21"/>
      <c r="F8" s="12"/>
      <c r="P8" s="290" t="str">
        <f>IF(ROUND(D8*100,1)&lt;0.01,"diminué",IF(ROUND(D8*100,1)&gt;0.01,"progressé","été stable"))</f>
        <v>progressé</v>
      </c>
    </row>
    <row r="9" spans="1:16" x14ac:dyDescent="0.2">
      <c r="A9" s="71" t="s">
        <v>149</v>
      </c>
      <c r="B9" s="33">
        <v>89150</v>
      </c>
      <c r="C9" s="11">
        <v>89940</v>
      </c>
      <c r="D9" s="192">
        <v>8.8999999999999999E-3</v>
      </c>
      <c r="E9" s="21"/>
      <c r="F9" s="20"/>
      <c r="P9" s="290" t="str">
        <f t="shared" ref="P9:P20" si="0">IF(ROUND(D9*100,1)&lt;0.01,"diminué",IF(ROUND(D9*100,1)&gt;0.01,"progressé","été stable"))</f>
        <v>progressé</v>
      </c>
    </row>
    <row r="10" spans="1:16" ht="15" customHeight="1" x14ac:dyDescent="0.2">
      <c r="A10" s="71" t="s">
        <v>150</v>
      </c>
      <c r="B10" s="33">
        <v>103430</v>
      </c>
      <c r="C10" s="11">
        <v>105140</v>
      </c>
      <c r="D10" s="192">
        <v>1.6500000000000001E-2</v>
      </c>
      <c r="E10" s="21"/>
      <c r="F10" s="20"/>
      <c r="P10" s="290" t="str">
        <f t="shared" si="0"/>
        <v>progressé</v>
      </c>
    </row>
    <row r="11" spans="1:16" x14ac:dyDescent="0.2">
      <c r="A11" s="71" t="s">
        <v>151</v>
      </c>
      <c r="B11" s="33">
        <v>93670</v>
      </c>
      <c r="C11" s="11">
        <v>94240</v>
      </c>
      <c r="D11" s="192">
        <v>6.1000000000000004E-3</v>
      </c>
      <c r="E11" s="21"/>
      <c r="F11" s="20"/>
      <c r="P11" s="290" t="str">
        <f t="shared" si="0"/>
        <v>progressé</v>
      </c>
    </row>
    <row r="12" spans="1:16" x14ac:dyDescent="0.2">
      <c r="A12" s="68" t="s">
        <v>276</v>
      </c>
      <c r="B12" s="33">
        <v>196770</v>
      </c>
      <c r="C12" s="11">
        <v>198780</v>
      </c>
      <c r="D12" s="192">
        <v>1.0200000000000001E-2</v>
      </c>
      <c r="E12" s="21"/>
      <c r="F12" s="20"/>
      <c r="P12" s="290" t="str">
        <f t="shared" si="0"/>
        <v>progressé</v>
      </c>
    </row>
    <row r="13" spans="1:16" x14ac:dyDescent="0.2">
      <c r="A13" s="71" t="s">
        <v>277</v>
      </c>
      <c r="B13" s="33">
        <v>220650</v>
      </c>
      <c r="C13" s="11">
        <v>224200</v>
      </c>
      <c r="D13" s="192">
        <v>1.61E-2</v>
      </c>
      <c r="E13" s="21"/>
      <c r="F13" s="20"/>
      <c r="I13" s="12"/>
      <c r="P13" s="290" t="str">
        <f t="shared" si="0"/>
        <v>progressé</v>
      </c>
    </row>
    <row r="14" spans="1:16" x14ac:dyDescent="0.2">
      <c r="A14" s="71" t="s">
        <v>23</v>
      </c>
      <c r="B14" s="33">
        <v>1051050</v>
      </c>
      <c r="C14" s="11">
        <v>1067830</v>
      </c>
      <c r="D14" s="192">
        <v>1.6E-2</v>
      </c>
      <c r="E14" s="21"/>
      <c r="F14" s="20"/>
      <c r="P14" s="290" t="str">
        <f t="shared" si="0"/>
        <v>progressé</v>
      </c>
    </row>
    <row r="15" spans="1:16" x14ac:dyDescent="0.2">
      <c r="A15" s="71" t="s">
        <v>152</v>
      </c>
      <c r="B15" s="33">
        <v>110780</v>
      </c>
      <c r="C15" s="11">
        <v>111670</v>
      </c>
      <c r="D15" s="192">
        <v>8.0000000000000002E-3</v>
      </c>
      <c r="E15" s="21"/>
      <c r="F15" s="20"/>
      <c r="P15" s="290" t="str">
        <f t="shared" si="0"/>
        <v>progressé</v>
      </c>
    </row>
    <row r="16" spans="1:16" x14ac:dyDescent="0.2">
      <c r="A16" s="71" t="s">
        <v>278</v>
      </c>
      <c r="B16" s="33">
        <v>190750.46568367456</v>
      </c>
      <c r="C16" s="11">
        <v>192750.46568367456</v>
      </c>
      <c r="D16" s="192">
        <v>1.0500000000000001E-2</v>
      </c>
      <c r="E16" s="21"/>
      <c r="F16" s="12"/>
      <c r="P16" s="290" t="str">
        <f t="shared" si="0"/>
        <v>progressé</v>
      </c>
    </row>
    <row r="17" spans="1:16" ht="14.25" customHeight="1" x14ac:dyDescent="0.2">
      <c r="A17" s="71" t="s">
        <v>279</v>
      </c>
      <c r="B17" s="33">
        <v>207900</v>
      </c>
      <c r="C17" s="11">
        <v>211500</v>
      </c>
      <c r="D17" s="192">
        <v>1.7299999999999999E-2</v>
      </c>
      <c r="E17" s="21"/>
      <c r="F17" s="20"/>
      <c r="P17" s="290" t="str">
        <f t="shared" si="0"/>
        <v>progressé</v>
      </c>
    </row>
    <row r="18" spans="1:16" x14ac:dyDescent="0.2">
      <c r="A18" s="71" t="s">
        <v>153</v>
      </c>
      <c r="B18" s="33">
        <v>134770</v>
      </c>
      <c r="C18" s="11">
        <v>138070</v>
      </c>
      <c r="D18" s="192">
        <v>2.4500000000000001E-2</v>
      </c>
      <c r="E18" s="21"/>
      <c r="F18" s="12"/>
      <c r="P18" s="290" t="str">
        <f t="shared" si="0"/>
        <v>progressé</v>
      </c>
    </row>
    <row r="19" spans="1:16" ht="13.5" thickBot="1" x14ac:dyDescent="0.25">
      <c r="A19" s="399" t="s">
        <v>154</v>
      </c>
      <c r="B19" s="34">
        <v>218880</v>
      </c>
      <c r="C19" s="328">
        <v>222280</v>
      </c>
      <c r="D19" s="192">
        <v>1.55E-2</v>
      </c>
      <c r="E19" s="21"/>
      <c r="F19" s="20"/>
      <c r="P19" s="290" t="str">
        <f t="shared" si="0"/>
        <v>progressé</v>
      </c>
    </row>
    <row r="20" spans="1:16" ht="13.5" thickBot="1" x14ac:dyDescent="0.25">
      <c r="A20" s="373" t="s">
        <v>10</v>
      </c>
      <c r="B20" s="375">
        <v>2975200.4656836744</v>
      </c>
      <c r="C20" s="376">
        <v>3020540.4656836744</v>
      </c>
      <c r="D20" s="192">
        <v>1.52E-2</v>
      </c>
      <c r="E20" s="21"/>
      <c r="F20" s="20"/>
      <c r="P20" s="290" t="str">
        <f t="shared" si="0"/>
        <v>progressé</v>
      </c>
    </row>
    <row r="21" spans="1:16" x14ac:dyDescent="0.2">
      <c r="A21" s="9"/>
      <c r="B21" s="13"/>
      <c r="C21" s="13"/>
      <c r="D21" s="19"/>
      <c r="E21" s="12"/>
      <c r="P21" s="290"/>
    </row>
    <row r="22" spans="1:16" x14ac:dyDescent="0.2">
      <c r="A22" s="5" t="str">
        <f>"Source : Apec," &amp;anneen2</f>
        <v>Source : Apec,2017</v>
      </c>
      <c r="E22" s="12"/>
    </row>
    <row r="23" spans="1:16" x14ac:dyDescent="0.2">
      <c r="A23" s="5" t="str">
        <f>"L'effectif cadre a "  &amp;P9&amp; " de "  &amp;ROUND(D9*100,1)&amp; " % entre " &amp;anneen&amp; " et " &amp;anneen1&amp;  " en Bourgogne-Franche-Comté."</f>
        <v>L'effectif cadre a progressé de 0,9 % entre 2015 et 2016 en Bourgogne-Franche-Comté.</v>
      </c>
    </row>
  </sheetData>
  <sheetProtection sort="0" autoFilter="0"/>
  <sortState ref="A8:D19">
    <sortCondition ref="A8:A19"/>
  </sortState>
  <mergeCells count="1">
    <mergeCell ref="F7:G7"/>
  </mergeCells>
  <hyperlinks>
    <hyperlink ref="F7:G7" location="Sommaire!B1" display="REVENIR AU SOMMAIRE"/>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tabColor rgb="FF00B050"/>
  </sheetPr>
  <dimension ref="A1:P26"/>
  <sheetViews>
    <sheetView workbookViewId="0">
      <selection activeCell="E25" sqref="E25"/>
    </sheetView>
  </sheetViews>
  <sheetFormatPr baseColWidth="10" defaultRowHeight="15" x14ac:dyDescent="0.25"/>
  <cols>
    <col min="1" max="1" width="38" customWidth="1"/>
    <col min="2" max="2" width="29.5703125" customWidth="1"/>
    <col min="3" max="3" width="22.28515625" customWidth="1"/>
    <col min="4" max="4" width="27.7109375" customWidth="1"/>
  </cols>
  <sheetData>
    <row r="1" spans="1:16" s="6" customFormat="1" ht="18" x14ac:dyDescent="0.2">
      <c r="A1" s="10" t="str">
        <f>"LE MARCHÉ DE L’EMPLOI CADRE EN " &amp;anneen1&amp; " ET SES ÉVOLUTIONS PAR RÉGION"</f>
        <v>LE MARCHÉ DE L’EMPLOI CADRE EN 2016 ET SES ÉVOLUTIONS PAR RÉGION</v>
      </c>
      <c r="P1" s="329"/>
    </row>
    <row r="2" spans="1:16" s="6" customFormat="1" x14ac:dyDescent="0.2">
      <c r="A2" s="28" t="s">
        <v>298</v>
      </c>
      <c r="P2" s="329"/>
    </row>
    <row r="3" spans="1:16" s="6" customFormat="1" ht="12.75" x14ac:dyDescent="0.2">
      <c r="A3" s="2"/>
      <c r="P3" s="329"/>
    </row>
    <row r="4" spans="1:16" s="6" customFormat="1" ht="12.75" x14ac:dyDescent="0.2">
      <c r="A4" s="2"/>
      <c r="P4" s="329"/>
    </row>
    <row r="5" spans="1:16" s="2" customFormat="1" ht="12.75" x14ac:dyDescent="0.2">
      <c r="A5" s="4"/>
      <c r="N5" s="330"/>
    </row>
    <row r="6" spans="1:16" s="6" customFormat="1" ht="13.5" thickBot="1" x14ac:dyDescent="0.25">
      <c r="E6" s="2"/>
      <c r="N6" s="329"/>
    </row>
    <row r="7" spans="1:16" s="6" customFormat="1" ht="48" customHeight="1" thickBot="1" x14ac:dyDescent="0.25">
      <c r="A7" s="527" t="s">
        <v>57</v>
      </c>
      <c r="B7" s="526" t="s">
        <v>297</v>
      </c>
      <c r="C7" s="525" t="s">
        <v>296</v>
      </c>
      <c r="D7" s="524" t="s">
        <v>295</v>
      </c>
      <c r="N7" s="329"/>
    </row>
    <row r="8" spans="1:16" s="6" customFormat="1" ht="12.75" x14ac:dyDescent="0.2">
      <c r="A8" s="523" t="s">
        <v>148</v>
      </c>
      <c r="B8" s="522">
        <v>1288</v>
      </c>
      <c r="C8" s="521">
        <v>142854.00000000012</v>
      </c>
      <c r="D8" s="520">
        <v>28129.000000000029</v>
      </c>
      <c r="E8" s="21"/>
      <c r="N8" s="290" t="str">
        <f>IF(ROUND(D8*100,1)&lt;0.01,"diminué",IF(ROUND(D8*100,1)&gt;0.01,"progressé","été stable"))</f>
        <v>progressé</v>
      </c>
    </row>
    <row r="9" spans="1:16" s="6" customFormat="1" ht="12.75" x14ac:dyDescent="0.2">
      <c r="A9" s="518" t="s">
        <v>149</v>
      </c>
      <c r="B9" s="517">
        <v>664</v>
      </c>
      <c r="C9" s="516">
        <v>61251</v>
      </c>
      <c r="D9" s="515">
        <v>7465.9999999999927</v>
      </c>
      <c r="E9" s="21"/>
      <c r="F9" s="20"/>
      <c r="P9" s="290" t="str">
        <f t="shared" ref="P9:P20" si="0">IF(ROUND(D9*100,1)&lt;0.01,"diminué",IF(ROUND(D9*100,1)&gt;0.01,"progressé","été stable"))</f>
        <v>progressé</v>
      </c>
    </row>
    <row r="10" spans="1:16" s="6" customFormat="1" ht="15" customHeight="1" x14ac:dyDescent="0.2">
      <c r="A10" s="518" t="s">
        <v>150</v>
      </c>
      <c r="B10" s="517">
        <v>492</v>
      </c>
      <c r="C10" s="516">
        <v>51157.000000000051</v>
      </c>
      <c r="D10" s="515">
        <v>6218.9999999999936</v>
      </c>
      <c r="E10" s="21"/>
      <c r="F10" s="20"/>
      <c r="P10" s="290" t="str">
        <f t="shared" si="0"/>
        <v>progressé</v>
      </c>
    </row>
    <row r="11" spans="1:16" s="6" customFormat="1" ht="12.75" x14ac:dyDescent="0.2">
      <c r="A11" s="518" t="s">
        <v>151</v>
      </c>
      <c r="B11" s="517">
        <v>419</v>
      </c>
      <c r="C11" s="516">
        <v>48153</v>
      </c>
      <c r="D11" s="515">
        <v>6873.9999999999918</v>
      </c>
      <c r="E11" s="21"/>
      <c r="F11" s="20"/>
      <c r="P11" s="290" t="str">
        <f t="shared" si="0"/>
        <v>progressé</v>
      </c>
    </row>
    <row r="12" spans="1:16" s="6" customFormat="1" ht="12.75" x14ac:dyDescent="0.2">
      <c r="A12" s="519" t="s">
        <v>276</v>
      </c>
      <c r="B12" s="517">
        <v>1041</v>
      </c>
      <c r="C12" s="516">
        <v>142372.00000000006</v>
      </c>
      <c r="D12" s="515">
        <v>20100.000000000004</v>
      </c>
      <c r="E12" s="21"/>
      <c r="F12" s="20"/>
      <c r="P12" s="290" t="str">
        <f t="shared" si="0"/>
        <v>progressé</v>
      </c>
    </row>
    <row r="13" spans="1:16" s="6" customFormat="1" ht="12.75" x14ac:dyDescent="0.2">
      <c r="A13" s="518" t="s">
        <v>277</v>
      </c>
      <c r="B13" s="517">
        <v>913</v>
      </c>
      <c r="C13" s="516">
        <v>102205.00000000006</v>
      </c>
      <c r="D13" s="515">
        <v>15018.000000000007</v>
      </c>
      <c r="E13" s="21"/>
      <c r="F13" s="20"/>
      <c r="I13" s="12"/>
      <c r="P13" s="290" t="str">
        <f t="shared" si="0"/>
        <v>progressé</v>
      </c>
    </row>
    <row r="14" spans="1:16" s="6" customFormat="1" ht="12.75" x14ac:dyDescent="0.2">
      <c r="A14" s="518" t="s">
        <v>23</v>
      </c>
      <c r="B14" s="517">
        <v>1853</v>
      </c>
      <c r="C14" s="516">
        <v>241761.00000000017</v>
      </c>
      <c r="D14" s="515">
        <v>87847.999999999971</v>
      </c>
      <c r="E14" s="21"/>
      <c r="F14" s="20"/>
      <c r="P14" s="290" t="str">
        <f t="shared" si="0"/>
        <v>progressé</v>
      </c>
    </row>
    <row r="15" spans="1:16" s="6" customFormat="1" ht="12.75" x14ac:dyDescent="0.2">
      <c r="A15" s="518" t="s">
        <v>152</v>
      </c>
      <c r="B15" s="517">
        <v>601</v>
      </c>
      <c r="C15" s="516">
        <v>62881.000000000007</v>
      </c>
      <c r="D15" s="515">
        <v>7335.9999999999909</v>
      </c>
      <c r="E15" s="21"/>
      <c r="F15" s="20"/>
      <c r="P15" s="290" t="str">
        <f t="shared" si="0"/>
        <v>progressé</v>
      </c>
    </row>
    <row r="16" spans="1:16" s="6" customFormat="1" ht="12.75" x14ac:dyDescent="0.2">
      <c r="A16" s="518" t="s">
        <v>278</v>
      </c>
      <c r="B16" s="517">
        <v>961</v>
      </c>
      <c r="C16" s="516">
        <v>83372.000000000146</v>
      </c>
      <c r="D16" s="515">
        <v>11159.000000000004</v>
      </c>
      <c r="E16" s="21"/>
      <c r="F16" s="12"/>
      <c r="P16" s="290" t="str">
        <f t="shared" si="0"/>
        <v>progressé</v>
      </c>
    </row>
    <row r="17" spans="1:16" s="6" customFormat="1" ht="14.25" customHeight="1" x14ac:dyDescent="0.2">
      <c r="A17" s="518" t="s">
        <v>279</v>
      </c>
      <c r="B17" s="517">
        <v>816</v>
      </c>
      <c r="C17" s="516">
        <v>81373.000000000073</v>
      </c>
      <c r="D17" s="515">
        <v>15187.999999999995</v>
      </c>
      <c r="E17" s="21"/>
      <c r="F17" s="20"/>
      <c r="P17" s="290" t="str">
        <f t="shared" si="0"/>
        <v>progressé</v>
      </c>
    </row>
    <row r="18" spans="1:16" s="6" customFormat="1" ht="12.75" x14ac:dyDescent="0.2">
      <c r="A18" s="518" t="s">
        <v>153</v>
      </c>
      <c r="B18" s="517">
        <v>641</v>
      </c>
      <c r="C18" s="516">
        <v>80167.999999999956</v>
      </c>
      <c r="D18" s="515">
        <v>10305.000000000002</v>
      </c>
      <c r="E18" s="21"/>
      <c r="F18" s="12"/>
      <c r="P18" s="290" t="str">
        <f t="shared" si="0"/>
        <v>progressé</v>
      </c>
    </row>
    <row r="19" spans="1:16" s="6" customFormat="1" ht="13.5" thickBot="1" x14ac:dyDescent="0.25">
      <c r="A19" s="514" t="s">
        <v>154</v>
      </c>
      <c r="B19" s="513">
        <v>699</v>
      </c>
      <c r="C19" s="512">
        <v>66705.000000000029</v>
      </c>
      <c r="D19" s="511">
        <v>12953.000000000015</v>
      </c>
      <c r="E19" s="21"/>
      <c r="F19" s="20"/>
      <c r="P19" s="290" t="str">
        <f t="shared" si="0"/>
        <v>progressé</v>
      </c>
    </row>
    <row r="20" spans="1:16" s="6" customFormat="1" ht="13.5" thickBot="1" x14ac:dyDescent="0.25">
      <c r="A20" s="510" t="s">
        <v>10</v>
      </c>
      <c r="B20" s="509">
        <v>10388</v>
      </c>
      <c r="C20" s="508">
        <v>1164252.0000000044</v>
      </c>
      <c r="D20" s="507">
        <v>228594.99999999869</v>
      </c>
      <c r="E20" s="21"/>
      <c r="F20" s="20"/>
      <c r="P20" s="290" t="str">
        <f t="shared" si="0"/>
        <v>progressé</v>
      </c>
    </row>
    <row r="24" spans="1:16" x14ac:dyDescent="0.25">
      <c r="B24" s="506"/>
    </row>
    <row r="25" spans="1:16" x14ac:dyDescent="0.25">
      <c r="B25" s="506"/>
    </row>
    <row r="26" spans="1:16" x14ac:dyDescent="0.25">
      <c r="B26" s="505"/>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C1:O55"/>
  <sheetViews>
    <sheetView showGridLines="0" showRowColHeaders="0" zoomScale="80" zoomScaleNormal="80" zoomScalePageLayoutView="80" workbookViewId="0">
      <selection activeCell="C12" sqref="C12"/>
    </sheetView>
  </sheetViews>
  <sheetFormatPr baseColWidth="10" defaultRowHeight="15" x14ac:dyDescent="0.25"/>
  <cols>
    <col min="2" max="2" width="4.42578125" customWidth="1"/>
    <col min="13" max="13" width="11.42578125" customWidth="1"/>
    <col min="14" max="14" width="16.42578125" customWidth="1"/>
  </cols>
  <sheetData>
    <row r="1" spans="3:15" ht="29.25" customHeight="1" thickBot="1" x14ac:dyDescent="0.3">
      <c r="C1" s="10" t="s">
        <v>126</v>
      </c>
      <c r="N1" s="560" t="s">
        <v>35</v>
      </c>
      <c r="O1" s="561"/>
    </row>
    <row r="2" spans="3:15" ht="14.25" customHeight="1" x14ac:dyDescent="0.25"/>
    <row r="3" spans="3:15" x14ac:dyDescent="0.25">
      <c r="C3" s="35" t="s">
        <v>127</v>
      </c>
    </row>
    <row r="4" spans="3:15" x14ac:dyDescent="0.25">
      <c r="C4" s="36" t="s">
        <v>128</v>
      </c>
    </row>
    <row r="5" spans="3:15" ht="10.5" customHeight="1" x14ac:dyDescent="0.25">
      <c r="C5" s="36"/>
    </row>
    <row r="6" spans="3:15" x14ac:dyDescent="0.25">
      <c r="C6" s="35" t="s">
        <v>58</v>
      </c>
    </row>
    <row r="7" spans="3:15" x14ac:dyDescent="0.25">
      <c r="C7" s="36" t="s">
        <v>129</v>
      </c>
    </row>
    <row r="8" spans="3:15" x14ac:dyDescent="0.25">
      <c r="C8" s="36" t="s">
        <v>130</v>
      </c>
    </row>
    <row r="9" spans="3:15" x14ac:dyDescent="0.25">
      <c r="C9" s="36" t="s">
        <v>131</v>
      </c>
    </row>
    <row r="10" spans="3:15" x14ac:dyDescent="0.25">
      <c r="C10" s="36" t="s">
        <v>132</v>
      </c>
    </row>
    <row r="11" spans="3:15" ht="10.5" customHeight="1" x14ac:dyDescent="0.25">
      <c r="C11" s="36"/>
    </row>
    <row r="12" spans="3:15" x14ac:dyDescent="0.25">
      <c r="C12" s="37" t="s">
        <v>59</v>
      </c>
    </row>
    <row r="13" spans="3:15" x14ac:dyDescent="0.25">
      <c r="C13" s="35"/>
    </row>
    <row r="14" spans="3:15" x14ac:dyDescent="0.25">
      <c r="C14" s="37" t="s">
        <v>60</v>
      </c>
    </row>
    <row r="15" spans="3:15" ht="9.75" customHeight="1" x14ac:dyDescent="0.25"/>
    <row r="16" spans="3:15" x14ac:dyDescent="0.25">
      <c r="C16" s="37" t="s">
        <v>133</v>
      </c>
    </row>
    <row r="17" spans="3:3" x14ac:dyDescent="0.25">
      <c r="C17" s="36" t="s">
        <v>134</v>
      </c>
    </row>
    <row r="18" spans="3:3" x14ac:dyDescent="0.25">
      <c r="C18" s="29" t="s">
        <v>61</v>
      </c>
    </row>
    <row r="19" spans="3:3" ht="8.25" customHeight="1" x14ac:dyDescent="0.25">
      <c r="C19" s="35"/>
    </row>
    <row r="20" spans="3:3" x14ac:dyDescent="0.25">
      <c r="C20" s="37" t="s">
        <v>62</v>
      </c>
    </row>
    <row r="21" spans="3:3" x14ac:dyDescent="0.25">
      <c r="C21" s="29" t="s">
        <v>136</v>
      </c>
    </row>
    <row r="22" spans="3:3" x14ac:dyDescent="0.25">
      <c r="C22" s="29" t="s">
        <v>135</v>
      </c>
    </row>
    <row r="23" spans="3:3" x14ac:dyDescent="0.25">
      <c r="C23" s="29" t="s">
        <v>63</v>
      </c>
    </row>
    <row r="24" spans="3:3" ht="11.25" customHeight="1" x14ac:dyDescent="0.25">
      <c r="C24" s="35"/>
    </row>
    <row r="25" spans="3:3" x14ac:dyDescent="0.25">
      <c r="C25" s="37" t="s">
        <v>64</v>
      </c>
    </row>
    <row r="26" spans="3:3" ht="10.5" customHeight="1" x14ac:dyDescent="0.25">
      <c r="C26" s="35"/>
    </row>
    <row r="27" spans="3:3" x14ac:dyDescent="0.25">
      <c r="C27" s="37" t="s">
        <v>137</v>
      </c>
    </row>
    <row r="28" spans="3:3" x14ac:dyDescent="0.25">
      <c r="C28" s="36" t="s">
        <v>138</v>
      </c>
    </row>
    <row r="29" spans="3:3" ht="10.5" customHeight="1" x14ac:dyDescent="0.25">
      <c r="C29" s="36"/>
    </row>
    <row r="30" spans="3:3" x14ac:dyDescent="0.25">
      <c r="C30" s="37" t="s">
        <v>65</v>
      </c>
    </row>
    <row r="31" spans="3:3" ht="11.25" customHeight="1" x14ac:dyDescent="0.25">
      <c r="C31" s="35"/>
    </row>
    <row r="32" spans="3:3" x14ac:dyDescent="0.25">
      <c r="C32" s="37" t="s">
        <v>66</v>
      </c>
    </row>
    <row r="33" spans="3:3" ht="11.25" customHeight="1" x14ac:dyDescent="0.25">
      <c r="C33" s="35"/>
    </row>
    <row r="34" spans="3:3" x14ac:dyDescent="0.25">
      <c r="C34" s="37" t="s">
        <v>67</v>
      </c>
    </row>
    <row r="35" spans="3:3" ht="10.5" customHeight="1" x14ac:dyDescent="0.25">
      <c r="C35" s="35"/>
    </row>
    <row r="36" spans="3:3" x14ac:dyDescent="0.25">
      <c r="C36" s="37" t="s">
        <v>68</v>
      </c>
    </row>
    <row r="37" spans="3:3" ht="11.25" customHeight="1" x14ac:dyDescent="0.25">
      <c r="C37" s="35"/>
    </row>
    <row r="38" spans="3:3" x14ac:dyDescent="0.25">
      <c r="C38" s="37" t="s">
        <v>69</v>
      </c>
    </row>
    <row r="39" spans="3:3" ht="12.75" customHeight="1" x14ac:dyDescent="0.25">
      <c r="C39" s="35"/>
    </row>
    <row r="40" spans="3:3" x14ac:dyDescent="0.25">
      <c r="C40" s="37" t="s">
        <v>139</v>
      </c>
    </row>
    <row r="41" spans="3:3" x14ac:dyDescent="0.25">
      <c r="C41" s="36" t="s">
        <v>140</v>
      </c>
    </row>
    <row r="42" spans="3:3" ht="12.75" customHeight="1" x14ac:dyDescent="0.25">
      <c r="C42" s="36"/>
    </row>
    <row r="43" spans="3:3" x14ac:dyDescent="0.25">
      <c r="C43" s="37" t="s">
        <v>70</v>
      </c>
    </row>
    <row r="44" spans="3:3" x14ac:dyDescent="0.25">
      <c r="C44" s="29" t="s">
        <v>141</v>
      </c>
    </row>
    <row r="45" spans="3:3" x14ac:dyDescent="0.25">
      <c r="C45" s="29" t="s">
        <v>142</v>
      </c>
    </row>
    <row r="46" spans="3:3" x14ac:dyDescent="0.25">
      <c r="C46" s="29" t="s">
        <v>143</v>
      </c>
    </row>
    <row r="47" spans="3:3" x14ac:dyDescent="0.25">
      <c r="C47" s="29" t="s">
        <v>71</v>
      </c>
    </row>
    <row r="48" spans="3:3" ht="10.5" customHeight="1" x14ac:dyDescent="0.25">
      <c r="C48" s="35"/>
    </row>
    <row r="49" spans="3:3" x14ac:dyDescent="0.25">
      <c r="C49" s="37" t="s">
        <v>72</v>
      </c>
    </row>
    <row r="50" spans="3:3" ht="10.5" customHeight="1" x14ac:dyDescent="0.25">
      <c r="C50" s="35"/>
    </row>
    <row r="51" spans="3:3" ht="9" customHeight="1" x14ac:dyDescent="0.25">
      <c r="C51" s="37" t="s">
        <v>73</v>
      </c>
    </row>
    <row r="52" spans="3:3" ht="10.5" customHeight="1" x14ac:dyDescent="0.25">
      <c r="C52" s="35"/>
    </row>
    <row r="53" spans="3:3" x14ac:dyDescent="0.25">
      <c r="C53" s="37" t="s">
        <v>74</v>
      </c>
    </row>
    <row r="54" spans="3:3" x14ac:dyDescent="0.25">
      <c r="C54" s="29" t="s">
        <v>75</v>
      </c>
    </row>
    <row r="55" spans="3:3" x14ac:dyDescent="0.25">
      <c r="C55" s="29" t="s">
        <v>76</v>
      </c>
    </row>
  </sheetData>
  <mergeCells count="1">
    <mergeCell ref="N1:O1"/>
  </mergeCells>
  <hyperlinks>
    <hyperlink ref="N1:O1" location="Sommaire!B1" display="REVENIR AU SOMMAIRE"/>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C1:O53"/>
  <sheetViews>
    <sheetView showGridLines="0" showRowColHeaders="0" zoomScale="90" zoomScaleNormal="90" zoomScalePageLayoutView="90" workbookViewId="0"/>
  </sheetViews>
  <sheetFormatPr baseColWidth="10" defaultRowHeight="15" x14ac:dyDescent="0.25"/>
  <cols>
    <col min="2" max="2" width="4.28515625" customWidth="1"/>
    <col min="14" max="14" width="13.28515625" customWidth="1"/>
  </cols>
  <sheetData>
    <row r="1" spans="3:15" ht="18.75" thickBot="1" x14ac:dyDescent="0.3">
      <c r="C1" s="10" t="s">
        <v>77</v>
      </c>
    </row>
    <row r="2" spans="3:15" ht="24.75" customHeight="1" thickBot="1" x14ac:dyDescent="0.3">
      <c r="N2" s="560" t="s">
        <v>35</v>
      </c>
      <c r="O2" s="561"/>
    </row>
    <row r="3" spans="3:15" x14ac:dyDescent="0.25">
      <c r="C3" s="37" t="s">
        <v>78</v>
      </c>
    </row>
    <row r="4" spans="3:15" x14ac:dyDescent="0.25">
      <c r="C4" s="38" t="s">
        <v>79</v>
      </c>
    </row>
    <row r="5" spans="3:15" x14ac:dyDescent="0.25">
      <c r="C5" s="38" t="s">
        <v>80</v>
      </c>
    </row>
    <row r="6" spans="3:15" x14ac:dyDescent="0.25">
      <c r="C6" s="38" t="s">
        <v>81</v>
      </c>
    </row>
    <row r="7" spans="3:15" x14ac:dyDescent="0.25">
      <c r="C7" s="38" t="s">
        <v>82</v>
      </c>
    </row>
    <row r="8" spans="3:15" x14ac:dyDescent="0.25">
      <c r="C8" s="38" t="s">
        <v>83</v>
      </c>
    </row>
    <row r="9" spans="3:15" x14ac:dyDescent="0.25">
      <c r="C9" s="38" t="s">
        <v>84</v>
      </c>
    </row>
    <row r="10" spans="3:15" x14ac:dyDescent="0.25">
      <c r="C10" s="38"/>
    </row>
    <row r="11" spans="3:15" x14ac:dyDescent="0.25">
      <c r="C11" s="37" t="s">
        <v>85</v>
      </c>
    </row>
    <row r="12" spans="3:15" x14ac:dyDescent="0.25">
      <c r="C12" s="38" t="s">
        <v>86</v>
      </c>
    </row>
    <row r="13" spans="3:15" x14ac:dyDescent="0.25">
      <c r="C13" s="38" t="s">
        <v>87</v>
      </c>
    </row>
    <row r="14" spans="3:15" x14ac:dyDescent="0.25">
      <c r="C14" s="38" t="s">
        <v>88</v>
      </c>
    </row>
    <row r="15" spans="3:15" x14ac:dyDescent="0.25">
      <c r="C15" s="38" t="s">
        <v>89</v>
      </c>
    </row>
    <row r="16" spans="3:15" x14ac:dyDescent="0.25">
      <c r="C16" s="38" t="s">
        <v>90</v>
      </c>
    </row>
    <row r="17" spans="3:3" x14ac:dyDescent="0.25">
      <c r="C17" s="38" t="s">
        <v>91</v>
      </c>
    </row>
    <row r="18" spans="3:3" x14ac:dyDescent="0.25">
      <c r="C18" s="38" t="s">
        <v>92</v>
      </c>
    </row>
    <row r="19" spans="3:3" x14ac:dyDescent="0.25">
      <c r="C19" s="38" t="s">
        <v>93</v>
      </c>
    </row>
    <row r="20" spans="3:3" x14ac:dyDescent="0.25">
      <c r="C20" s="38" t="s">
        <v>94</v>
      </c>
    </row>
    <row r="22" spans="3:3" x14ac:dyDescent="0.25">
      <c r="C22" s="37" t="s">
        <v>95</v>
      </c>
    </row>
    <row r="23" spans="3:3" x14ac:dyDescent="0.25">
      <c r="C23" s="37" t="s">
        <v>96</v>
      </c>
    </row>
    <row r="24" spans="3:3" x14ac:dyDescent="0.25">
      <c r="C24" s="38" t="s">
        <v>97</v>
      </c>
    </row>
    <row r="25" spans="3:3" x14ac:dyDescent="0.25">
      <c r="C25" s="38" t="s">
        <v>98</v>
      </c>
    </row>
    <row r="26" spans="3:3" x14ac:dyDescent="0.25">
      <c r="C26" s="38" t="s">
        <v>99</v>
      </c>
    </row>
    <row r="27" spans="3:3" x14ac:dyDescent="0.25">
      <c r="C27" s="38" t="s">
        <v>100</v>
      </c>
    </row>
    <row r="28" spans="3:3" x14ac:dyDescent="0.25">
      <c r="C28" s="38" t="s">
        <v>101</v>
      </c>
    </row>
    <row r="29" spans="3:3" x14ac:dyDescent="0.25">
      <c r="C29" s="38" t="s">
        <v>102</v>
      </c>
    </row>
    <row r="30" spans="3:3" x14ac:dyDescent="0.25">
      <c r="C30" s="38" t="s">
        <v>103</v>
      </c>
    </row>
    <row r="31" spans="3:3" x14ac:dyDescent="0.25">
      <c r="C31" s="38" t="s">
        <v>104</v>
      </c>
    </row>
    <row r="32" spans="3:3" x14ac:dyDescent="0.25">
      <c r="C32" s="38" t="s">
        <v>105</v>
      </c>
    </row>
    <row r="33" spans="3:3" x14ac:dyDescent="0.25">
      <c r="C33" s="39" t="s">
        <v>106</v>
      </c>
    </row>
    <row r="34" spans="3:3" ht="26.25" x14ac:dyDescent="0.25">
      <c r="C34" s="38" t="s">
        <v>107</v>
      </c>
    </row>
    <row r="35" spans="3:3" x14ac:dyDescent="0.25">
      <c r="C35" s="38" t="s">
        <v>108</v>
      </c>
    </row>
    <row r="36" spans="3:3" x14ac:dyDescent="0.25">
      <c r="C36" s="37" t="s">
        <v>109</v>
      </c>
    </row>
    <row r="37" spans="3:3" x14ac:dyDescent="0.25">
      <c r="C37" s="38" t="s">
        <v>110</v>
      </c>
    </row>
    <row r="38" spans="3:3" x14ac:dyDescent="0.25">
      <c r="C38" s="38" t="s">
        <v>111</v>
      </c>
    </row>
    <row r="39" spans="3:3" x14ac:dyDescent="0.25">
      <c r="C39" s="38" t="s">
        <v>112</v>
      </c>
    </row>
    <row r="40" spans="3:3" x14ac:dyDescent="0.25">
      <c r="C40" s="37" t="s">
        <v>113</v>
      </c>
    </row>
    <row r="41" spans="3:3" x14ac:dyDescent="0.25">
      <c r="C41" s="38" t="s">
        <v>114</v>
      </c>
    </row>
    <row r="42" spans="3:3" x14ac:dyDescent="0.25">
      <c r="C42" s="38" t="s">
        <v>115</v>
      </c>
    </row>
    <row r="43" spans="3:3" x14ac:dyDescent="0.25">
      <c r="C43" s="38" t="s">
        <v>116</v>
      </c>
    </row>
    <row r="44" spans="3:3" x14ac:dyDescent="0.25">
      <c r="C44" s="38" t="s">
        <v>117</v>
      </c>
    </row>
    <row r="45" spans="3:3" x14ac:dyDescent="0.25">
      <c r="C45" s="38" t="s">
        <v>118</v>
      </c>
    </row>
    <row r="46" spans="3:3" x14ac:dyDescent="0.25">
      <c r="C46" s="38" t="s">
        <v>119</v>
      </c>
    </row>
    <row r="47" spans="3:3" x14ac:dyDescent="0.25">
      <c r="C47" s="38" t="s">
        <v>120</v>
      </c>
    </row>
    <row r="48" spans="3:3" x14ac:dyDescent="0.25">
      <c r="C48" s="38" t="s">
        <v>121</v>
      </c>
    </row>
    <row r="49" spans="3:3" x14ac:dyDescent="0.25">
      <c r="C49" s="38" t="s">
        <v>122</v>
      </c>
    </row>
    <row r="50" spans="3:3" x14ac:dyDescent="0.25">
      <c r="C50" s="38" t="s">
        <v>123</v>
      </c>
    </row>
    <row r="51" spans="3:3" ht="18" customHeight="1" x14ac:dyDescent="0.25">
      <c r="C51" s="38" t="s">
        <v>124</v>
      </c>
    </row>
    <row r="52" spans="3:3" ht="5.25" customHeight="1" x14ac:dyDescent="0.25">
      <c r="C52" s="38"/>
    </row>
    <row r="53" spans="3:3" x14ac:dyDescent="0.25">
      <c r="C53" s="38" t="s">
        <v>125</v>
      </c>
    </row>
  </sheetData>
  <sheetProtection password="8806" sheet="1" objects="1" scenarios="1"/>
  <mergeCells count="1">
    <mergeCell ref="N2:O2"/>
  </mergeCells>
  <hyperlinks>
    <hyperlink ref="N2:O2" location="Sommaire!B1" display="REVENIR AU SOMMAIRE"/>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1">
    <tabColor rgb="FF00B050"/>
  </sheetPr>
  <dimension ref="A2:R24"/>
  <sheetViews>
    <sheetView showGridLines="0" workbookViewId="0">
      <selection activeCell="P23" sqref="P23"/>
    </sheetView>
  </sheetViews>
  <sheetFormatPr baseColWidth="10" defaultRowHeight="15" x14ac:dyDescent="0.25"/>
  <sheetData>
    <row r="2" spans="1:18" x14ac:dyDescent="0.25">
      <c r="A2" s="22"/>
      <c r="B2" s="22"/>
      <c r="C2" s="22"/>
      <c r="D2" s="22"/>
      <c r="E2" s="22"/>
      <c r="F2" s="22"/>
      <c r="G2" s="22"/>
      <c r="H2" s="22"/>
      <c r="I2" s="22"/>
      <c r="J2" s="22"/>
      <c r="K2" s="22"/>
      <c r="L2" s="22"/>
      <c r="M2" s="22"/>
      <c r="N2" s="22"/>
      <c r="O2" s="22"/>
      <c r="P2" s="22"/>
      <c r="Q2" s="22"/>
      <c r="R2" s="22"/>
    </row>
    <row r="3" spans="1:18" x14ac:dyDescent="0.25">
      <c r="A3" s="22"/>
      <c r="B3" s="22"/>
      <c r="C3" s="22"/>
      <c r="D3" s="22"/>
      <c r="E3" s="22"/>
      <c r="F3" s="22"/>
      <c r="G3" s="22"/>
      <c r="H3" s="22"/>
      <c r="I3" s="22"/>
      <c r="J3" s="22"/>
      <c r="K3" s="22"/>
      <c r="L3" s="22"/>
      <c r="M3" s="22"/>
      <c r="N3" s="22"/>
      <c r="O3" s="22"/>
      <c r="P3" s="22"/>
      <c r="Q3" s="22"/>
      <c r="R3" s="22"/>
    </row>
    <row r="4" spans="1:18" x14ac:dyDescent="0.25">
      <c r="A4" s="22"/>
      <c r="B4" s="22"/>
      <c r="C4" s="22"/>
      <c r="D4" s="22"/>
      <c r="E4" s="338"/>
      <c r="F4" s="338"/>
      <c r="G4" s="338"/>
      <c r="H4" s="338"/>
      <c r="I4" s="338"/>
      <c r="J4" s="338"/>
      <c r="K4" s="338"/>
      <c r="L4" s="338"/>
      <c r="M4" s="338"/>
      <c r="N4" s="338"/>
      <c r="O4" s="338"/>
      <c r="P4" s="338"/>
      <c r="Q4" s="338"/>
      <c r="R4" s="22"/>
    </row>
    <row r="5" spans="1:18" x14ac:dyDescent="0.25">
      <c r="A5" s="22"/>
      <c r="B5" s="22"/>
      <c r="C5" s="22"/>
      <c r="D5" s="22"/>
      <c r="E5" s="340" t="s">
        <v>271</v>
      </c>
      <c r="F5" s="340"/>
      <c r="G5" s="340"/>
      <c r="H5" s="340"/>
      <c r="I5" s="340"/>
      <c r="J5" s="340"/>
      <c r="K5" s="340"/>
      <c r="L5" s="340"/>
      <c r="M5" s="340"/>
      <c r="N5" s="340"/>
      <c r="O5" s="340"/>
      <c r="P5" s="340"/>
      <c r="Q5" s="340"/>
      <c r="R5" s="22"/>
    </row>
    <row r="6" spans="1:18" x14ac:dyDescent="0.25">
      <c r="A6" s="22"/>
      <c r="B6" s="22"/>
      <c r="C6" s="22"/>
      <c r="D6" s="22"/>
      <c r="E6" s="340"/>
      <c r="F6" s="340"/>
      <c r="G6" s="340"/>
      <c r="H6" s="340"/>
      <c r="I6" s="340"/>
      <c r="J6" s="340"/>
      <c r="K6" s="340"/>
      <c r="L6" s="340"/>
      <c r="M6" s="340"/>
      <c r="N6" s="340"/>
      <c r="O6" s="340"/>
      <c r="P6" s="340"/>
      <c r="Q6" s="340"/>
      <c r="R6" s="22"/>
    </row>
    <row r="7" spans="1:18" x14ac:dyDescent="0.25">
      <c r="A7" s="22"/>
      <c r="B7" s="22"/>
      <c r="C7" s="22"/>
      <c r="D7" s="22"/>
      <c r="E7" s="340"/>
      <c r="F7" s="340"/>
      <c r="G7" s="340"/>
      <c r="H7" s="340"/>
      <c r="I7" s="340"/>
      <c r="J7" s="340"/>
      <c r="K7" s="340"/>
      <c r="L7" s="340"/>
      <c r="M7" s="340"/>
      <c r="N7" s="340"/>
      <c r="O7" s="340"/>
      <c r="P7" s="340"/>
      <c r="Q7" s="340"/>
      <c r="R7" s="22"/>
    </row>
    <row r="8" spans="1:18" x14ac:dyDescent="0.25">
      <c r="A8" s="22"/>
      <c r="B8" s="22"/>
      <c r="C8" s="22"/>
      <c r="D8" s="22"/>
      <c r="E8" s="340"/>
      <c r="F8" s="340"/>
      <c r="G8" s="340"/>
      <c r="H8" s="340"/>
      <c r="I8" s="340"/>
      <c r="J8" s="340"/>
      <c r="K8" s="340"/>
      <c r="L8" s="340"/>
      <c r="M8" s="340"/>
      <c r="N8" s="340"/>
      <c r="O8" s="340"/>
      <c r="P8" s="340"/>
      <c r="Q8" s="340"/>
      <c r="R8" s="22"/>
    </row>
    <row r="9" spans="1:18" x14ac:dyDescent="0.25">
      <c r="A9" s="22"/>
      <c r="B9" s="22"/>
      <c r="C9" s="22"/>
      <c r="D9" s="22"/>
      <c r="E9" s="340"/>
      <c r="F9" s="340"/>
      <c r="G9" s="340"/>
      <c r="H9" s="340"/>
      <c r="I9" s="340"/>
      <c r="J9" s="340"/>
      <c r="K9" s="340"/>
      <c r="L9" s="340"/>
      <c r="M9" s="340"/>
      <c r="N9" s="340"/>
      <c r="O9" s="340"/>
      <c r="P9" s="340"/>
      <c r="Q9" s="340"/>
      <c r="R9" s="22"/>
    </row>
    <row r="10" spans="1:18" x14ac:dyDescent="0.25">
      <c r="A10" s="22"/>
      <c r="B10" s="22"/>
      <c r="C10" s="22"/>
      <c r="D10" s="22"/>
      <c r="E10" s="340" t="s">
        <v>275</v>
      </c>
      <c r="F10" s="340"/>
      <c r="G10" s="340"/>
      <c r="H10" s="340"/>
      <c r="I10" s="340"/>
      <c r="J10" s="340"/>
      <c r="K10" s="340"/>
      <c r="L10" s="340"/>
      <c r="M10" s="340"/>
      <c r="N10" s="340"/>
      <c r="O10" s="340"/>
      <c r="P10" s="340"/>
      <c r="Q10" s="340"/>
      <c r="R10" s="22"/>
    </row>
    <row r="11" spans="1:18" x14ac:dyDescent="0.25">
      <c r="A11" s="22"/>
      <c r="B11" s="22"/>
      <c r="C11" s="22"/>
      <c r="D11" s="22"/>
      <c r="E11" s="340"/>
      <c r="F11" s="340"/>
      <c r="G11" s="340"/>
      <c r="H11" s="340"/>
      <c r="I11" s="340"/>
      <c r="J11" s="340"/>
      <c r="K11" s="340"/>
      <c r="L11" s="340"/>
      <c r="M11" s="340"/>
      <c r="N11" s="340"/>
      <c r="O11" s="340"/>
      <c r="P11" s="340"/>
      <c r="Q11" s="340"/>
      <c r="R11" s="22"/>
    </row>
    <row r="12" spans="1:18" x14ac:dyDescent="0.25">
      <c r="A12" s="22"/>
      <c r="B12" s="22"/>
      <c r="C12" s="22"/>
      <c r="D12" s="22"/>
      <c r="E12" s="340"/>
      <c r="F12" s="340"/>
      <c r="G12" s="340"/>
      <c r="H12" s="340"/>
      <c r="I12" s="340"/>
      <c r="J12" s="340"/>
      <c r="K12" s="340"/>
      <c r="L12" s="340"/>
      <c r="M12" s="340"/>
      <c r="N12" s="340"/>
      <c r="O12" s="340"/>
      <c r="P12" s="340"/>
      <c r="Q12" s="340"/>
      <c r="R12" s="22"/>
    </row>
    <row r="13" spans="1:18" x14ac:dyDescent="0.25">
      <c r="A13" s="22"/>
      <c r="B13" s="22"/>
      <c r="C13" s="22"/>
      <c r="D13" s="22"/>
      <c r="E13" s="340"/>
      <c r="F13" s="340"/>
      <c r="G13" s="340"/>
      <c r="H13" s="340"/>
      <c r="I13" s="340"/>
      <c r="J13" s="340"/>
      <c r="K13" s="340"/>
      <c r="L13" s="340"/>
      <c r="M13" s="340"/>
      <c r="N13" s="340"/>
      <c r="O13" s="340"/>
      <c r="P13" s="340"/>
      <c r="Q13" s="340"/>
      <c r="R13" s="22"/>
    </row>
    <row r="14" spans="1:18" x14ac:dyDescent="0.25">
      <c r="A14" s="22"/>
      <c r="B14" s="22"/>
      <c r="C14" s="22"/>
      <c r="D14" s="22"/>
      <c r="E14" s="340" t="s">
        <v>274</v>
      </c>
      <c r="F14" s="340"/>
      <c r="G14" s="340"/>
      <c r="H14" s="340"/>
      <c r="I14" s="340"/>
      <c r="J14" s="340"/>
      <c r="K14" s="340"/>
      <c r="L14" s="340"/>
      <c r="M14" s="340"/>
      <c r="N14" s="340"/>
      <c r="O14" s="340"/>
      <c r="P14" s="340"/>
      <c r="Q14" s="340"/>
      <c r="R14" s="22"/>
    </row>
    <row r="15" spans="1:18" x14ac:dyDescent="0.25">
      <c r="A15" s="22"/>
      <c r="B15" s="22"/>
      <c r="C15" s="22"/>
      <c r="D15" s="22"/>
      <c r="E15" s="340"/>
      <c r="F15" s="340"/>
      <c r="G15" s="340"/>
      <c r="H15" s="340"/>
      <c r="I15" s="340"/>
      <c r="J15" s="340"/>
      <c r="K15" s="340"/>
      <c r="L15" s="340"/>
      <c r="M15" s="340"/>
      <c r="N15" s="340"/>
      <c r="O15" s="340"/>
      <c r="P15" s="340"/>
      <c r="Q15" s="340"/>
      <c r="R15" s="22"/>
    </row>
    <row r="16" spans="1:18" x14ac:dyDescent="0.25">
      <c r="A16" s="22"/>
      <c r="B16" s="22"/>
      <c r="C16" s="22"/>
      <c r="D16" s="22"/>
      <c r="E16" s="340"/>
      <c r="F16" s="340"/>
      <c r="G16" s="340"/>
      <c r="H16" s="340"/>
      <c r="I16" s="340"/>
      <c r="J16" s="340"/>
      <c r="K16" s="340"/>
      <c r="L16" s="340"/>
      <c r="M16" s="340"/>
      <c r="N16" s="340"/>
      <c r="O16" s="340"/>
      <c r="P16" s="340"/>
      <c r="Q16" s="340"/>
      <c r="R16" s="22"/>
    </row>
    <row r="17" spans="1:18" x14ac:dyDescent="0.25">
      <c r="A17" s="22"/>
      <c r="B17" s="22"/>
      <c r="C17" s="22"/>
      <c r="D17" s="22"/>
      <c r="E17" s="340"/>
      <c r="F17" s="340"/>
      <c r="G17" s="340"/>
      <c r="H17" s="340"/>
      <c r="I17" s="340"/>
      <c r="J17" s="340"/>
      <c r="K17" s="340"/>
      <c r="L17" s="340"/>
      <c r="M17" s="340"/>
      <c r="N17" s="340"/>
      <c r="O17" s="340"/>
      <c r="P17" s="340"/>
      <c r="Q17" s="340"/>
      <c r="R17" s="22"/>
    </row>
    <row r="18" spans="1:18" x14ac:dyDescent="0.25">
      <c r="A18" s="22"/>
      <c r="B18" s="22"/>
      <c r="C18" s="22"/>
      <c r="D18" s="22"/>
      <c r="E18" s="340" t="s">
        <v>272</v>
      </c>
      <c r="F18" s="340"/>
      <c r="G18" s="340"/>
      <c r="H18" s="340"/>
      <c r="I18" s="340"/>
      <c r="J18" s="340"/>
      <c r="K18" s="340"/>
      <c r="L18" s="340"/>
      <c r="M18" s="340"/>
      <c r="N18" s="340"/>
      <c r="O18" s="340"/>
      <c r="P18" s="340"/>
      <c r="Q18" s="340"/>
      <c r="R18" s="22"/>
    </row>
    <row r="19" spans="1:18" x14ac:dyDescent="0.25">
      <c r="A19" s="22"/>
      <c r="B19" s="22"/>
      <c r="C19" s="22"/>
      <c r="D19" s="22"/>
      <c r="E19" s="22"/>
      <c r="F19" s="22"/>
      <c r="G19" s="22"/>
      <c r="H19" s="22"/>
      <c r="I19" s="22"/>
      <c r="J19" s="22"/>
      <c r="K19" s="22"/>
      <c r="L19" s="22"/>
      <c r="M19" s="22"/>
      <c r="N19" s="22"/>
      <c r="O19" s="22"/>
      <c r="P19" s="22"/>
      <c r="Q19" s="22"/>
      <c r="R19" s="22"/>
    </row>
    <row r="20" spans="1:18" x14ac:dyDescent="0.25">
      <c r="A20" s="22"/>
      <c r="B20" s="22"/>
      <c r="C20" s="22"/>
      <c r="D20" s="22"/>
      <c r="E20" s="22"/>
      <c r="F20" s="22"/>
      <c r="G20" s="22"/>
      <c r="H20" s="22"/>
      <c r="I20" s="22"/>
      <c r="J20" s="22"/>
      <c r="K20" s="22"/>
      <c r="L20" s="22"/>
      <c r="M20" s="22"/>
      <c r="N20" s="22"/>
      <c r="O20" s="22"/>
      <c r="P20" s="22"/>
      <c r="Q20" s="22"/>
      <c r="R20" s="22"/>
    </row>
    <row r="21" spans="1:18" x14ac:dyDescent="0.25">
      <c r="A21" s="22"/>
      <c r="B21" s="22"/>
      <c r="C21" s="22"/>
      <c r="D21" s="22"/>
      <c r="E21" s="22"/>
      <c r="F21" s="22"/>
      <c r="G21" s="22"/>
      <c r="H21" s="22"/>
      <c r="I21" s="22"/>
      <c r="J21" s="22"/>
      <c r="K21" s="22"/>
      <c r="L21" s="22"/>
      <c r="M21" s="22"/>
      <c r="N21" s="22"/>
      <c r="O21" s="22"/>
      <c r="P21" s="22"/>
      <c r="Q21" s="22"/>
      <c r="R21" s="22"/>
    </row>
    <row r="22" spans="1:18" x14ac:dyDescent="0.25">
      <c r="A22" s="22"/>
      <c r="B22" s="22"/>
      <c r="C22" s="22"/>
      <c r="D22" s="22"/>
      <c r="E22" s="22"/>
      <c r="F22" s="22"/>
      <c r="G22" s="22"/>
      <c r="H22" s="22"/>
      <c r="I22" s="22"/>
      <c r="J22" s="22"/>
      <c r="K22" s="22"/>
      <c r="L22" s="22"/>
      <c r="M22" s="22"/>
      <c r="N22" s="22"/>
      <c r="O22" s="22"/>
      <c r="P22" s="22"/>
      <c r="Q22" s="22"/>
      <c r="R22" s="22"/>
    </row>
    <row r="23" spans="1:18" s="337" customFormat="1" x14ac:dyDescent="0.25">
      <c r="A23" s="339" t="s">
        <v>273</v>
      </c>
      <c r="B23" s="339"/>
      <c r="C23" s="339"/>
      <c r="D23" s="339"/>
      <c r="E23" s="339"/>
      <c r="F23" s="339"/>
      <c r="G23" s="339"/>
      <c r="H23" s="339"/>
      <c r="I23" s="339"/>
      <c r="J23" s="339"/>
      <c r="K23" s="339"/>
      <c r="L23" s="339"/>
      <c r="M23" s="339"/>
      <c r="N23" s="339"/>
      <c r="O23" s="339"/>
      <c r="P23" s="339"/>
      <c r="Q23" s="339"/>
      <c r="R23" s="339"/>
    </row>
    <row r="24" spans="1:18" x14ac:dyDescent="0.25">
      <c r="A24" s="22"/>
      <c r="B24" s="22"/>
      <c r="C24" s="22"/>
      <c r="D24" s="22"/>
      <c r="E24" s="22"/>
      <c r="F24" s="22"/>
      <c r="G24" s="22"/>
      <c r="H24" s="22"/>
      <c r="I24" s="22"/>
      <c r="J24" s="22"/>
      <c r="K24" s="22"/>
      <c r="L24" s="22"/>
      <c r="M24" s="22"/>
      <c r="N24" s="22"/>
      <c r="O24" s="22"/>
      <c r="P24" s="22"/>
      <c r="Q24" s="22"/>
      <c r="R24" s="22"/>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Macro_12régions">
                <anchor moveWithCells="1" sizeWithCells="1">
                  <from>
                    <xdr:col>1</xdr:col>
                    <xdr:colOff>752475</xdr:colOff>
                    <xdr:row>2</xdr:row>
                    <xdr:rowOff>142875</xdr:rowOff>
                  </from>
                  <to>
                    <xdr:col>3</xdr:col>
                    <xdr:colOff>600075</xdr:colOff>
                    <xdr:row>5</xdr:row>
                    <xdr:rowOff>123825</xdr:rowOff>
                  </to>
                </anchor>
              </controlPr>
            </control>
          </mc:Choice>
        </mc:AlternateContent>
        <mc:AlternateContent xmlns:mc="http://schemas.openxmlformats.org/markup-compatibility/2006">
          <mc:Choice Requires="x14">
            <control shapeId="7171" r:id="rId5" name="Button 3">
              <controlPr defaultSize="0" print="0" autoFill="0" autoPict="0" macro="[0]!Macro_arrondis">
                <anchor moveWithCells="1" sizeWithCells="1">
                  <from>
                    <xdr:col>1</xdr:col>
                    <xdr:colOff>752475</xdr:colOff>
                    <xdr:row>7</xdr:row>
                    <xdr:rowOff>85725</xdr:rowOff>
                  </from>
                  <to>
                    <xdr:col>3</xdr:col>
                    <xdr:colOff>561975</xdr:colOff>
                    <xdr:row>10</xdr:row>
                    <xdr:rowOff>47625</xdr:rowOff>
                  </to>
                </anchor>
              </controlPr>
            </control>
          </mc:Choice>
        </mc:AlternateContent>
        <mc:AlternateContent xmlns:mc="http://schemas.openxmlformats.org/markup-compatibility/2006">
          <mc:Choice Requires="x14">
            <control shapeId="7172" r:id="rId6" name="Button 4">
              <controlPr defaultSize="0" print="0" autoFill="0" autoPict="0" macro="[0]!Macro_supprime">
                <anchor moveWithCells="1" sizeWithCells="1">
                  <from>
                    <xdr:col>2</xdr:col>
                    <xdr:colOff>28575</xdr:colOff>
                    <xdr:row>11</xdr:row>
                    <xdr:rowOff>152400</xdr:rowOff>
                  </from>
                  <to>
                    <xdr:col>3</xdr:col>
                    <xdr:colOff>590550</xdr:colOff>
                    <xdr:row>14</xdr:row>
                    <xdr:rowOff>133350</xdr:rowOff>
                  </to>
                </anchor>
              </controlPr>
            </control>
          </mc:Choice>
        </mc:AlternateContent>
        <mc:AlternateContent xmlns:mc="http://schemas.openxmlformats.org/markup-compatibility/2006">
          <mc:Choice Requires="x14">
            <control shapeId="7173" r:id="rId7" name="Button 5">
              <controlPr defaultSize="0" print="0" autoFill="0" autoPict="0" macro="[0]!Macro_version_finale">
                <anchor moveWithCells="1" sizeWithCells="1">
                  <from>
                    <xdr:col>1</xdr:col>
                    <xdr:colOff>752475</xdr:colOff>
                    <xdr:row>15</xdr:row>
                    <xdr:rowOff>180975</xdr:rowOff>
                  </from>
                  <to>
                    <xdr:col>3</xdr:col>
                    <xdr:colOff>600075</xdr:colOff>
                    <xdr:row>18</xdr:row>
                    <xdr:rowOff>114300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A3"/>
  <sheetViews>
    <sheetView workbookViewId="0">
      <selection activeCell="P23" sqref="P23"/>
    </sheetView>
  </sheetViews>
  <sheetFormatPr baseColWidth="10" defaultRowHeight="15" x14ac:dyDescent="0.25"/>
  <sheetData>
    <row r="1" spans="1:1" x14ac:dyDescent="0.25">
      <c r="A1">
        <v>2015</v>
      </c>
    </row>
    <row r="2" spans="1:1" x14ac:dyDescent="0.25">
      <c r="A2">
        <v>2016</v>
      </c>
    </row>
    <row r="3" spans="1:1" x14ac:dyDescent="0.25">
      <c r="A3">
        <v>2017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35</vt:i4>
      </vt:variant>
      <vt:variant>
        <vt:lpstr>Plages nommées</vt:lpstr>
      </vt:variant>
      <vt:variant>
        <vt:i4>29</vt:i4>
      </vt:variant>
    </vt:vector>
  </HeadingPairs>
  <TitlesOfParts>
    <vt:vector size="64" baseType="lpstr">
      <vt:lpstr>Sommaire</vt:lpstr>
      <vt:lpstr>Tab6</vt:lpstr>
      <vt:lpstr>Previsions mouvements </vt:lpstr>
      <vt:lpstr>Tab7</vt:lpstr>
      <vt:lpstr>Tab8</vt:lpstr>
      <vt:lpstr>prev reg X grd secteur</vt:lpstr>
      <vt:lpstr>Tab9</vt:lpstr>
      <vt:lpstr>Tab10</vt:lpstr>
      <vt:lpstr>perps cad 21 régions</vt:lpstr>
      <vt:lpstr>persp sal X grd secteur</vt:lpstr>
      <vt:lpstr>perps cad X grd secteur</vt:lpstr>
      <vt:lpstr>persp sal X taille</vt:lpstr>
      <vt:lpstr>persp cad X taille</vt:lpstr>
      <vt:lpstr>perps sal X dpt</vt:lpstr>
      <vt:lpstr>persp cad X dpt</vt:lpstr>
      <vt:lpstr>Tab32</vt:lpstr>
      <vt:lpstr>Tab33 à 36</vt:lpstr>
      <vt:lpstr>poids rec par région</vt:lpstr>
      <vt:lpstr>Tab37</vt:lpstr>
      <vt:lpstr>Tab38</vt:lpstr>
      <vt:lpstr>Tab39</vt:lpstr>
      <vt:lpstr>Tab40</vt:lpstr>
      <vt:lpstr>Tab41</vt:lpstr>
      <vt:lpstr>volume par niveau exp</vt:lpstr>
      <vt:lpstr>Tab42 à 43</vt:lpstr>
      <vt:lpstr>volume par fonct</vt:lpstr>
      <vt:lpstr>Rec grands secteurs X Région</vt:lpstr>
      <vt:lpstr>Tab44 à 45</vt:lpstr>
      <vt:lpstr>Tab46</vt:lpstr>
      <vt:lpstr>Tab47</vt:lpstr>
      <vt:lpstr>Echantillon_panel</vt:lpstr>
      <vt:lpstr>Lexique</vt:lpstr>
      <vt:lpstr>Nomenclatures</vt:lpstr>
      <vt:lpstr>Mise à jour</vt:lpstr>
      <vt:lpstr>Feuil15</vt:lpstr>
      <vt:lpstr>Lexique!_Toc414345159</vt:lpstr>
      <vt:lpstr>Lexique!_Toc414345160</vt:lpstr>
      <vt:lpstr>Lexique!_Toc414345161</vt:lpstr>
      <vt:lpstr>Lexique!_Toc414345179</vt:lpstr>
      <vt:lpstr>Lexique!_Toc414345180</vt:lpstr>
      <vt:lpstr>Lexique!_Toc414345181</vt:lpstr>
      <vt:lpstr>Lexique!_Toc414345182</vt:lpstr>
      <vt:lpstr>Lexique!_Toc414345183</vt:lpstr>
      <vt:lpstr>Lexique!_Toc414345184</vt:lpstr>
      <vt:lpstr>Lexique!_Toc414345185</vt:lpstr>
      <vt:lpstr>Lexique!_Toc414345186</vt:lpstr>
      <vt:lpstr>Lexique!_Toc414345187</vt:lpstr>
      <vt:lpstr>Lexique!_Toc414345219</vt:lpstr>
      <vt:lpstr>Lexique!_Toc414345220</vt:lpstr>
      <vt:lpstr>Lexique!_Toc414345221</vt:lpstr>
      <vt:lpstr>Lexique!_Toc414345222</vt:lpstr>
      <vt:lpstr>Lexique!_Toc414345223</vt:lpstr>
      <vt:lpstr>Lexique!_Toc414345224</vt:lpstr>
      <vt:lpstr>Lexique!_Toc414345225</vt:lpstr>
      <vt:lpstr>Lexique!_Toc414345226</vt:lpstr>
      <vt:lpstr>Lexique!_Toc414345227</vt:lpstr>
      <vt:lpstr>Lexique!_Toc414345228</vt:lpstr>
      <vt:lpstr>Lexique!_Toc414345229</vt:lpstr>
      <vt:lpstr>anneen</vt:lpstr>
      <vt:lpstr>anneen1</vt:lpstr>
      <vt:lpstr>anneen2</vt:lpstr>
      <vt:lpstr>'Tab6'!Zone_d_impression</vt:lpstr>
      <vt:lpstr>'Tab7'!Zone_d_impression</vt:lpstr>
      <vt:lpstr>'Tab8'!Zone_d_impression</vt:lpstr>
    </vt:vector>
  </TitlesOfParts>
  <Company>Apec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Sahondra LEGRAND</dc:creator>
  <cp:lastModifiedBy>Kamel YAHYAOUI</cp:lastModifiedBy>
  <cp:lastPrinted>2017-03-10T15:54:03Z</cp:lastPrinted>
  <dcterms:created xsi:type="dcterms:W3CDTF">2014-03-06T09:19:02Z</dcterms:created>
  <dcterms:modified xsi:type="dcterms:W3CDTF">2017-06-08T11:37:38Z</dcterms:modified>
</cp:coreProperties>
</file>