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artition automatisée" sheetId="1" state="visible" r:id="rId2"/>
    <sheet name="Stratégies" sheetId="2" state="visible" r:id="rId3"/>
    <sheet name="Feuille4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<sst xmlns="http://schemas.openxmlformats.org/spreadsheetml/2006/main" count="105" uniqueCount="93">
  <si>
    <t xml:space="preserve">ETUDE</t>
  </si>
  <si>
    <t xml:space="preserve">CHANTIER</t>
  </si>
  <si>
    <t xml:space="preserve">RELATION</t>
  </si>
  <si>
    <t xml:space="preserve">Date</t>
  </si>
  <si>
    <t xml:space="preserve">FOURNISSEURS</t>
  </si>
  <si>
    <t xml:space="preserve">NOM</t>
  </si>
  <si>
    <t xml:space="preserve">%</t>
  </si>
  <si>
    <t xml:space="preserve">BASE</t>
  </si>
  <si>
    <t xml:space="preserve">FIXE</t>
  </si>
  <si>
    <t xml:space="preserve">TVA</t>
  </si>
  <si>
    <t xml:space="preserve">TOTAL</t>
  </si>
  <si>
    <t xml:space="preserve">Stratégie
Payement</t>
  </si>
  <si>
    <t xml:space="preserve">Tranche 1</t>
  </si>
  <si>
    <t xml:space="preserve">Tranche 2 1er/3</t>
  </si>
  <si>
    <t xml:space="preserve">Tranche 2 2ème/3</t>
  </si>
  <si>
    <t xml:space="preserve">Tranche 2 3ème/3</t>
  </si>
  <si>
    <t xml:space="preserve">Tranche 3</t>
  </si>
  <si>
    <t xml:space="preserve">Tranche 4 1/8</t>
  </si>
  <si>
    <t xml:space="preserve">Tranche 4 2/8</t>
  </si>
  <si>
    <t xml:space="preserve">Tranche 4 3/8</t>
  </si>
  <si>
    <r>
      <rPr>
        <sz val="9"/>
        <color rgb="FFFFFFFF"/>
        <rFont val="Century Gothic"/>
        <family val="0"/>
        <charset val="1"/>
      </rPr>
      <t xml:space="preserve">Tranche 4 4/8
</t>
    </r>
    <r>
      <rPr>
        <sz val="9"/>
        <color rgb="FFFFFFFF"/>
        <rFont val="Century Gothic"/>
        <family val="0"/>
      </rPr>
      <t xml:space="preserve">Tranche 5</t>
    </r>
  </si>
  <si>
    <t xml:space="preserve">Tranche 4 5/8</t>
  </si>
  <si>
    <t xml:space="preserve">Tranche 4 6/8</t>
  </si>
  <si>
    <r>
      <rPr>
        <sz val="9"/>
        <color rgb="FFFFFFFF"/>
        <rFont val="Century Gothic"/>
        <family val="0"/>
        <charset val="1"/>
      </rPr>
      <t xml:space="preserve">Tranche 4 7/8
</t>
    </r>
    <r>
      <rPr>
        <sz val="9"/>
        <color rgb="FFFFFFFF"/>
        <rFont val="Century Gothic"/>
        <family val="0"/>
      </rPr>
      <t xml:space="preserve">Tranche 6 1/5</t>
    </r>
  </si>
  <si>
    <r>
      <rPr>
        <sz val="9"/>
        <color rgb="FFFFFFFF"/>
        <rFont val="Century Gothic"/>
        <family val="0"/>
        <charset val="1"/>
      </rPr>
      <t xml:space="preserve">Tranche 4 8/8
</t>
    </r>
    <r>
      <rPr>
        <sz val="9"/>
        <color rgb="FFFFFFFF"/>
        <rFont val="Century Gothic"/>
        <family val="0"/>
      </rPr>
      <t xml:space="preserve">Tranche 6 2/5</t>
    </r>
  </si>
  <si>
    <t xml:space="preserve">Tranche 6 3/5</t>
  </si>
  <si>
    <t xml:space="preserve">Tranche 6 4/5
Tranche 7</t>
  </si>
  <si>
    <t xml:space="preserve">Tranche 6 5/5</t>
  </si>
  <si>
    <t xml:space="preserve">Tranche 8</t>
  </si>
  <si>
    <t xml:space="preserve">AB12</t>
  </si>
  <si>
    <t xml:space="preserve">name x</t>
  </si>
  <si>
    <t xml:space="preserve">YES</t>
  </si>
  <si>
    <t xml:space="preserve">S1</t>
  </si>
  <si>
    <t xml:space="preserve">AB14</t>
  </si>
  <si>
    <t xml:space="preserve">name y</t>
  </si>
  <si>
    <t xml:space="preserve">S2</t>
  </si>
  <si>
    <t xml:space="preserve">AB20</t>
  </si>
  <si>
    <t xml:space="preserve">name z</t>
  </si>
  <si>
    <t xml:space="preserve">S3</t>
  </si>
  <si>
    <t xml:space="preserve">AB21</t>
  </si>
  <si>
    <t xml:space="preserve">AB23</t>
  </si>
  <si>
    <t xml:space="preserve">AB44</t>
  </si>
  <si>
    <t xml:space="preserve">AB19</t>
  </si>
  <si>
    <t xml:space="preserve">AB22</t>
  </si>
  <si>
    <t xml:space="preserve">AB24</t>
  </si>
  <si>
    <t xml:space="preserve">AB25</t>
  </si>
  <si>
    <t xml:space="preserve">AB26</t>
  </si>
  <si>
    <t xml:space="preserve">AB27</t>
  </si>
  <si>
    <t xml:space="preserve">AB28</t>
  </si>
  <si>
    <t xml:space="preserve">AB41</t>
  </si>
  <si>
    <t xml:space="preserve">AB42</t>
  </si>
  <si>
    <t xml:space="preserve">AB29</t>
  </si>
  <si>
    <t xml:space="preserve">AB30</t>
  </si>
  <si>
    <t xml:space="preserve">AB43</t>
  </si>
  <si>
    <t xml:space="preserve">AB31</t>
  </si>
  <si>
    <t xml:space="preserve">AB32</t>
  </si>
  <si>
    <t xml:space="preserve">AB33</t>
  </si>
  <si>
    <t xml:space="preserve">AB34</t>
  </si>
  <si>
    <t xml:space="preserve">AB35</t>
  </si>
  <si>
    <t xml:space="preserve">AB36</t>
  </si>
  <si>
    <t xml:space="preserve">AB37</t>
  </si>
  <si>
    <t xml:space="preserve">AB39</t>
  </si>
  <si>
    <t xml:space="preserve">AB45</t>
  </si>
  <si>
    <t xml:space="preserve">AB40</t>
  </si>
  <si>
    <t xml:space="preserve">AB46</t>
  </si>
  <si>
    <t xml:space="preserve">AB13</t>
  </si>
  <si>
    <t xml:space="preserve">AB47</t>
  </si>
  <si>
    <t xml:space="preserve">Cumul S1</t>
  </si>
  <si>
    <t xml:space="preserve">Cumul S2</t>
  </si>
  <si>
    <t xml:space="preserve">Cumul S3</t>
  </si>
  <si>
    <t xml:space="preserve">Commande</t>
  </si>
  <si>
    <t xml:space="preserve">Fixe</t>
  </si>
  <si>
    <t xml:space="preserve">Tranche</t>
  </si>
  <si>
    <t xml:space="preserve">Fin de mois +</t>
  </si>
  <si>
    <t xml:space="preserve">par RoubenM</t>
  </si>
  <si>
    <t xml:space="preserve">Bonjour à tous ,</t>
  </si>
  <si>
    <t xml:space="preserve">Je fais appel à votre aide car après maintes recherches, je ne trouve pas de solution à mon problème.</t>
  </si>
  <si>
    <t xml:space="preserve">Je vous fait le topo :</t>
  </si>
  <si>
    <t xml:space="preserve">J’ai un tableau de coûts qui se répartissent en plusieurs tranches.</t>
  </si>
  <si>
    <t xml:space="preserve">Chacune de ces tranches peut s’étaler en « sous tranche ».</t>
  </si>
  <si>
    <t xml:space="preserve">J’ai par exemple un fournisseur qui me facture 100.000 €</t>
  </si>
  <si>
    <t xml:space="preserve">Une première tranche intervient en septembre et va me coûter 10%; à payer en une fois à la fin du mois ( soit 10.000 fin sept).</t>
  </si>
  <si>
    <t xml:space="preserve">Puis j’ai une deuxième tranche de 20% que je dois payer à partir de décembre mais qui va elle même s’étaler sur 3 mois par exemple.</t>
  </si>
  <si>
    <t xml:space="preserve">Donc en décembre je devrais payer environ 6,66% et ainsi pendant 2 mois supplémentaire soit jusqu’à février de l’année suivante.</t>
  </si>
  <si>
    <t xml:space="preserve">J’ai dans mon fichier une table qui me sert à indiquer le pourcentage de chaque tranche.</t>
  </si>
  <si>
    <t xml:space="preserve">Une deuxième table avec le nombre de sous tranche pour chacune des tranches.</t>
  </si>
  <si>
    <t xml:space="preserve">La formule que je cherche donc à créer devrait : </t>
  </si>
  <si>
    <t xml:space="preserve">- Comparer une date à une plage délimitée de dates ($J$1:$Q$1 dans l’exemple en pièce jointe);</t>
  </si>
  <si>
    <t xml:space="preserve">- Si la date correspond à une tranche de la plage, elle doit multiplier le pourcentage de la tranche avec le total du prix et divisé cela par la « sous-tranche »;</t>
  </si>
  <si>
    <t xml:space="preserve">La difficulté réside dans le fait que parfois plusieurs tranches "tombent" sur la meme date.</t>
  </si>
  <si>
    <t xml:space="preserve">La solution que j’imagine serait une combinaison de sommeprod et somme.si et de si mais je ne parviens pas du tout à la mettre en place.</t>
  </si>
  <si>
    <t xml:space="preserve">Si l'un d'entre vous aurait idée d'une solution où tout du moins de piste je suis très preneur ^^ !</t>
  </si>
  <si>
    <t xml:space="preserve">En pièce jointe, je vous met un fichier de mon tableau avec deux onglets dont un appelé "résultat voulu" (fait à la main pour le moment ) qui est le résultat que j'aimerai atteindre avec la formule. 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</si>
</sst>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0\ %"/>
    <numFmt numFmtId="166" formatCode="0.0%"/>
    <numFmt numFmtId="167" formatCode="MM/DD/YYYY"/>
    <numFmt numFmtId="168" formatCode="MM/DD/YY"/>
    <numFmt numFmtId="169" formatCode="#,##0"/>
    <numFmt numFmtId="170" formatCode="&quot;tranche-&quot;General"/>
    <numFmt numFmtId="171" formatCode="0.00\ %"/>
    <numFmt numFmtId="172" formatCode="0"/>
  </numFmts>
  <fonts count="21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Century Gothic"/>
      <family val="0"/>
      <charset val="1"/>
    </font>
    <font>
      <b val="true"/>
      <sz val="20"/>
      <color rgb="FF44546A"/>
      <name val="Century Gothic"/>
      <family val="0"/>
      <charset val="1"/>
    </font>
    <font>
      <sz val="16"/>
      <color rgb="FF222A35"/>
      <name val="Century Gothic"/>
      <family val="0"/>
      <charset val="1"/>
    </font>
    <font>
      <u val="single"/>
      <sz val="10"/>
      <color rgb="FF222A35"/>
      <name val="Century Gothic"/>
      <family val="0"/>
      <charset val="1"/>
    </font>
    <font>
      <b val="true"/>
      <sz val="10"/>
      <name val="Century Gothic"/>
      <family val="0"/>
      <charset val="1"/>
    </font>
    <font>
      <sz val="16"/>
      <name val="Century Gothic"/>
      <family val="0"/>
      <charset val="1"/>
    </font>
    <font>
      <b val="true"/>
      <sz val="10"/>
      <color rgb="FFFFFFFF"/>
      <name val="Century Gothic"/>
      <family val="0"/>
      <charset val="1"/>
    </font>
    <font>
      <b val="true"/>
      <sz val="9"/>
      <color rgb="FFFFFF00"/>
      <name val="Century Gothic"/>
      <family val="0"/>
      <charset val="1"/>
    </font>
    <font>
      <b val="true"/>
      <sz val="11"/>
      <color rgb="FFFFFFFF"/>
      <name val="Century Gothic"/>
      <family val="0"/>
      <charset val="1"/>
    </font>
    <font>
      <sz val="9"/>
      <color rgb="FFFFFFFF"/>
      <name val="Century Gothic"/>
      <family val="0"/>
      <charset val="1"/>
    </font>
    <font>
      <b val="true"/>
      <sz val="11"/>
      <name val="Century Gothic"/>
      <family val="0"/>
      <charset val="1"/>
    </font>
    <font>
      <sz val="9"/>
      <color rgb="FFFFFFFF"/>
      <name val="Century Gothic"/>
      <family val="0"/>
    </font>
    <font>
      <sz val="10"/>
      <color rgb="FF222A35"/>
      <name val="Century Gothic"/>
      <family val="0"/>
      <charset val="1"/>
    </font>
    <font>
      <sz val="10"/>
      <color rgb="FF000000"/>
      <name val="Century Gothic"/>
      <family val="0"/>
      <charset val="1"/>
    </font>
    <font>
      <b val="true"/>
      <sz val="10"/>
      <color rgb="FF000000"/>
      <name val="Century Gothic"/>
      <family val="0"/>
      <charset val="1"/>
    </font>
    <font>
      <sz val="10"/>
      <color rgb="FFFF0000"/>
      <name val="Century Gothic"/>
      <family val="0"/>
      <charset val="1"/>
    </font>
    <font>
      <b val="true"/>
      <sz val="12"/>
      <color rgb="FF000000"/>
      <name val="Calibri"/>
      <family val="2"/>
      <charset val="1"/>
    </font>
  </fonts>
  <fills count="14">
    <fill>
      <patternFill patternType="none"/>
    </fill>
    <fill>
      <patternFill patternType="gray125"/>
    </fill>
    <fill>
      <patternFill patternType="solid">
        <fgColor rgb="FF7F7F7F"/>
        <bgColor rgb="FF808000"/>
      </patternFill>
    </fill>
    <fill>
      <patternFill patternType="solid">
        <fgColor rgb="FFF2F2F2"/>
        <bgColor rgb="FFE6E6FF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FFFFFF"/>
        <bgColor rgb="FFF2F2F2"/>
      </patternFill>
    </fill>
    <fill>
      <patternFill patternType="solid">
        <fgColor rgb="FFC5E0B4"/>
        <bgColor rgb="FFCCCC99"/>
      </patternFill>
    </fill>
    <fill>
      <patternFill patternType="solid">
        <fgColor rgb="FFBFBFBF"/>
        <bgColor rgb="FFCCCC99"/>
      </patternFill>
    </fill>
    <fill>
      <patternFill patternType="solid">
        <fgColor rgb="FFCCFFFF"/>
        <bgColor rgb="FFCCFFCC"/>
      </patternFill>
    </fill>
    <fill>
      <patternFill patternType="solid">
        <fgColor rgb="FFCCCC99"/>
        <bgColor rgb="FFBFBFBF"/>
      </patternFill>
    </fill>
    <fill>
      <patternFill patternType="solid">
        <fgColor rgb="FFCCFF99"/>
        <bgColor rgb="FFCCFFCC"/>
      </patternFill>
    </fill>
    <fill>
      <patternFill patternType="solid">
        <fgColor rgb="FFFFCCCC"/>
        <bgColor rgb="FFE6E6FF"/>
      </patternFill>
    </fill>
    <fill>
      <patternFill patternType="solid">
        <fgColor rgb="FFE6E6FF"/>
        <bgColor rgb="FFF2F2F2"/>
      </patternFill>
    </fill>
  </fills>
  <borders count="10">
    <border diagonalUp="false" diagonalDown="false">
      <left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 style="hair"/>
      <top/>
      <bottom style="hair"/>
      <diagonal/>
    </border>
    <border diagonalUp="false" diagonalDown="false">
      <left/>
      <right/>
      <top/>
      <bottom style="hair"/>
      <diagonal/>
    </border>
    <border diagonalUp="false" diagonalDown="false">
      <left style="dashDotDot"/>
      <right style="dashDotDot"/>
      <top style="dashDotDot"/>
      <bottom style="dashDotDot"/>
      <diagonal/>
    </border>
    <border diagonalUp="false" diagonalDown="false">
      <left/>
      <right/>
      <top style="hair"/>
      <bottom style="hair"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6" fillId="3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6" fillId="3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7" fillId="4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7" fillId="5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7" fillId="6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7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9" fontId="10" fillId="2" borderId="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1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2" fillId="2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13" fillId="2" borderId="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70" fontId="13" fillId="2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4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9" fontId="8" fillId="7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8" fillId="7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8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8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3" borderId="5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1" fontId="16" fillId="3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6" fillId="3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17" fillId="3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6" fillId="3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8" fillId="3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17" fillId="4" borderId="6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71" fontId="17" fillId="4" borderId="6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17" fillId="5" borderId="6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71" fontId="17" fillId="5" borderId="6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71" fontId="4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2" fontId="17" fillId="3" borderId="7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7" fillId="4" borderId="6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7" fillId="4" borderId="6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7" fillId="5" borderId="6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7" fillId="5" borderId="6" xfId="19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7" fillId="7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71" fontId="16" fillId="3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6" fillId="3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17" fillId="3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6" fillId="3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8" fillId="3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6" borderId="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9" fontId="19" fillId="3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6" borderId="9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9" fontId="4" fillId="8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2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0" fillId="9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9" fontId="2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0" fillId="1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0" fillId="11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1" fontId="20" fillId="9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2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9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71" fontId="20" fillId="1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1" fontId="20" fillId="11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12" borderId="0" xfId="0" applyFont="true" applyBorder="false" applyAlignment="true" applyProtection="false">
      <alignment horizontal="left" vertical="bottom" textRotation="0" wrapText="false" indent="1" shrinkToFit="false"/>
      <protection locked="true" hidden="false"/>
    </xf>
    <xf numFmtId="164" fontId="0" fillId="13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9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8" fontId="0" fillId="13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1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11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71" fontId="0" fillId="9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71" fontId="0" fillId="1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71" fontId="0" fillId="11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71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7F7F7F"/>
      <rgbColor rgb="FF9999FF"/>
      <rgbColor rgb="FF993366"/>
      <rgbColor rgb="FFFFFFCC"/>
      <rgbColor rgb="FFCCFFFF"/>
      <rgbColor rgb="FF660066"/>
      <rgbColor rgb="FFFF8080"/>
      <rgbColor rgb="FF0066CC"/>
      <rgbColor rgb="FFE6E6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2F2F2"/>
      <rgbColor rgb="FFCCFFCC"/>
      <rgbColor rgb="FFCCFF99"/>
      <rgbColor rgb="FFC5E0B4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44546A"/>
      <rgbColor rgb="FFCCCC99"/>
      <rgbColor rgb="FF003366"/>
      <rgbColor rgb="FF339966"/>
      <rgbColor rgb="FF003300"/>
      <rgbColor rgb="FF333300"/>
      <rgbColor rgb="FF993300"/>
      <rgbColor rgb="FF993366"/>
      <rgbColor rgb="FF333399"/>
      <rgbColor rgb="FF222A35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hyperlink" Target="https://forum.excel-pratique.com/membre49747.html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3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P11" activeCellId="0" sqref="P11"/>
    </sheetView>
  </sheetViews>
  <sheetFormatPr defaultRowHeight="15" zeroHeight="false" outlineLevelRow="0" outlineLevelCol="0"/>
  <cols>
    <col collapsed="false" customWidth="true" hidden="false" outlineLevel="0" max="1" min="1" style="1" width="11.06"/>
    <col collapsed="false" customWidth="true" hidden="false" outlineLevel="0" max="2" min="2" style="1" width="7.76"/>
    <col collapsed="false" customWidth="true" hidden="false" outlineLevel="0" max="3" min="3" style="1" width="16.63"/>
    <col collapsed="false" customWidth="true" hidden="false" outlineLevel="0" max="4" min="4" style="1" width="6.87"/>
    <col collapsed="false" customWidth="true" hidden="false" outlineLevel="0" max="5" min="5" style="1" width="6.62"/>
    <col collapsed="false" customWidth="true" hidden="false" outlineLevel="0" max="6" min="6" style="1" width="8.65"/>
    <col collapsed="false" customWidth="true" hidden="false" outlineLevel="0" max="7" min="7" style="1" width="7.25"/>
    <col collapsed="false" customWidth="true" hidden="false" outlineLevel="0" max="8" min="8" style="1" width="5.1"/>
    <col collapsed="false" customWidth="true" hidden="false" outlineLevel="0" max="9" min="9" style="1" width="7.64"/>
    <col collapsed="false" customWidth="true" hidden="false" outlineLevel="0" max="10" min="10" style="2" width="10.5"/>
    <col collapsed="false" customWidth="true" hidden="false" outlineLevel="0" max="11" min="11" style="1" width="6.12"/>
    <col collapsed="false" customWidth="true" hidden="false" outlineLevel="0" max="12" min="12" style="1" width="7.76"/>
    <col collapsed="false" customWidth="true" hidden="false" outlineLevel="0" max="13" min="13" style="1" width="6.12"/>
    <col collapsed="false" customWidth="true" hidden="false" outlineLevel="0" max="14" min="14" style="1" width="7.76"/>
    <col collapsed="false" customWidth="true" hidden="false" outlineLevel="0" max="15" min="15" style="1" width="5.23"/>
    <col collapsed="false" customWidth="true" hidden="false" outlineLevel="0" max="16" min="16" style="1" width="7.76"/>
    <col collapsed="false" customWidth="true" hidden="false" outlineLevel="0" max="17" min="17" style="1" width="6.12"/>
    <col collapsed="false" customWidth="true" hidden="false" outlineLevel="0" max="18" min="18" style="1" width="7.76"/>
    <col collapsed="false" customWidth="true" hidden="false" outlineLevel="0" max="19" min="19" style="1" width="6.12"/>
    <col collapsed="false" customWidth="true" hidden="false" outlineLevel="0" max="20" min="20" style="1" width="7.76"/>
    <col collapsed="false" customWidth="true" hidden="false" outlineLevel="0" max="21" min="21" style="1" width="6.12"/>
    <col collapsed="false" customWidth="true" hidden="false" outlineLevel="0" max="22" min="22" style="1" width="7.76"/>
    <col collapsed="false" customWidth="true" hidden="false" outlineLevel="0" max="23" min="23" style="1" width="5.23"/>
    <col collapsed="false" customWidth="true" hidden="false" outlineLevel="0" max="24" min="24" style="1" width="7.76"/>
    <col collapsed="false" customWidth="true" hidden="false" outlineLevel="0" max="25" min="25" style="1" width="5.23"/>
    <col collapsed="false" customWidth="true" hidden="false" outlineLevel="0" max="26" min="26" style="1" width="7.76"/>
    <col collapsed="false" customWidth="true" hidden="false" outlineLevel="0" max="27" min="27" style="1" width="10.5"/>
    <col collapsed="false" customWidth="true" hidden="false" outlineLevel="0" max="34" min="28" style="1" width="7.76"/>
    <col collapsed="false" customWidth="true" hidden="false" outlineLevel="0" max="35" min="35" style="1" width="7.64"/>
    <col collapsed="false" customWidth="true" hidden="false" outlineLevel="0" max="36" min="36" style="1" width="2.66"/>
    <col collapsed="false" customWidth="true" hidden="false" outlineLevel="0" max="37" min="37" style="1" width="7.25"/>
    <col collapsed="false" customWidth="true" hidden="false" outlineLevel="0" max="38" min="38" style="1" width="7.76"/>
    <col collapsed="false" customWidth="true" hidden="false" outlineLevel="0" max="39" min="39" style="1" width="7.25"/>
    <col collapsed="false" customWidth="true" hidden="false" outlineLevel="0" max="40" min="40" style="1" width="7.76"/>
    <col collapsed="false" customWidth="true" hidden="false" outlineLevel="0" max="41" min="41" style="1" width="7.25"/>
    <col collapsed="false" customWidth="true" hidden="false" outlineLevel="0" max="42" min="42" style="1" width="7.76"/>
    <col collapsed="false" customWidth="true" hidden="false" outlineLevel="0" max="43" min="43" style="1" width="7.25"/>
    <col collapsed="false" customWidth="true" hidden="false" outlineLevel="0" max="44" min="44" style="1" width="7.76"/>
    <col collapsed="false" customWidth="true" hidden="false" outlineLevel="0" max="45" min="45" style="1" width="7.25"/>
    <col collapsed="false" customWidth="true" hidden="false" outlineLevel="0" max="46" min="46" style="1" width="7.76"/>
    <col collapsed="false" customWidth="true" hidden="false" outlineLevel="0" max="47" min="47" style="1" width="7.25"/>
    <col collapsed="false" customWidth="true" hidden="false" outlineLevel="0" max="48" min="48" style="1" width="7.76"/>
    <col collapsed="false" customWidth="true" hidden="false" outlineLevel="0" max="49" min="49" style="1" width="7.25"/>
    <col collapsed="false" customWidth="true" hidden="false" outlineLevel="0" max="50" min="50" style="1" width="7.76"/>
    <col collapsed="false" customWidth="true" hidden="false" outlineLevel="0" max="51" min="51" style="1" width="7.25"/>
    <col collapsed="false" customWidth="true" hidden="false" outlineLevel="0" max="52" min="52" style="1" width="7.76"/>
    <col collapsed="false" customWidth="true" hidden="false" outlineLevel="0" max="53" min="53" style="1" width="8.65"/>
    <col collapsed="false" customWidth="true" hidden="false" outlineLevel="0" max="54" min="54" style="1" width="7.76"/>
    <col collapsed="false" customWidth="true" hidden="false" outlineLevel="0" max="55" min="55" style="1" width="7.25"/>
    <col collapsed="false" customWidth="true" hidden="false" outlineLevel="0" max="56" min="56" style="1" width="7.76"/>
    <col collapsed="false" customWidth="true" hidden="false" outlineLevel="0" max="57" min="57" style="1" width="7.25"/>
    <col collapsed="false" customWidth="true" hidden="false" outlineLevel="0" max="58" min="58" style="1" width="7.76"/>
    <col collapsed="false" customWidth="true" hidden="false" outlineLevel="0" max="59" min="59" style="1" width="7.25"/>
    <col collapsed="false" customWidth="true" hidden="false" outlineLevel="0" max="60" min="60" style="1" width="7.76"/>
    <col collapsed="false" customWidth="true" hidden="false" outlineLevel="0" max="61" min="61" style="1" width="7.25"/>
    <col collapsed="false" customWidth="true" hidden="false" outlineLevel="0" max="62" min="62" style="1" width="7.76"/>
    <col collapsed="false" customWidth="true" hidden="false" outlineLevel="0" max="63" min="63" style="1" width="7.25"/>
    <col collapsed="false" customWidth="true" hidden="false" outlineLevel="0" max="64" min="64" style="1" width="7.76"/>
    <col collapsed="false" customWidth="true" hidden="false" outlineLevel="0" max="65" min="65" style="1" width="7.25"/>
    <col collapsed="false" customWidth="true" hidden="false" outlineLevel="0" max="66" min="66" style="1" width="7.76"/>
    <col collapsed="false" customWidth="true" hidden="false" outlineLevel="0" max="67" min="67" style="1" width="7.25"/>
    <col collapsed="false" customWidth="true" hidden="false" outlineLevel="0" max="68" min="68" style="1" width="7.76"/>
    <col collapsed="false" customWidth="true" hidden="false" outlineLevel="0" max="69" min="69" style="1" width="7.25"/>
    <col collapsed="false" customWidth="true" hidden="false" outlineLevel="0" max="70" min="70" style="1" width="7.76"/>
    <col collapsed="false" customWidth="true" hidden="false" outlineLevel="0" max="71" min="71" style="1" width="7.25"/>
    <col collapsed="false" customWidth="true" hidden="false" outlineLevel="0" max="72" min="72" style="1" width="9.79"/>
    <col collapsed="false" customWidth="true" hidden="false" outlineLevel="0" max="985" min="73" style="1" width="10.5"/>
    <col collapsed="false" customWidth="true" hidden="false" outlineLevel="0" max="1025" min="986" style="0" width="10.5"/>
  </cols>
  <sheetData>
    <row r="1" s="11" customFormat="true" ht="26" hidden="false" customHeight="true" outlineLevel="0" collapsed="false">
      <c r="A1" s="3"/>
      <c r="B1" s="3"/>
      <c r="C1" s="3"/>
      <c r="D1" s="3"/>
      <c r="E1" s="4"/>
      <c r="F1" s="4"/>
      <c r="G1" s="4"/>
      <c r="H1" s="5"/>
      <c r="I1" s="4"/>
      <c r="J1" s="2"/>
      <c r="K1" s="6"/>
      <c r="L1" s="6"/>
      <c r="M1" s="7"/>
      <c r="N1" s="7"/>
      <c r="O1" s="6"/>
      <c r="P1" s="6"/>
      <c r="Q1" s="7"/>
      <c r="R1" s="7"/>
      <c r="S1" s="6"/>
      <c r="T1" s="6"/>
      <c r="U1" s="7"/>
      <c r="V1" s="7"/>
      <c r="W1" s="6"/>
      <c r="X1" s="6"/>
      <c r="Y1" s="7"/>
      <c r="Z1" s="7"/>
      <c r="AA1" s="1"/>
      <c r="AB1" s="8" t="n">
        <v>43008</v>
      </c>
      <c r="AC1" s="8" t="n">
        <v>43099</v>
      </c>
      <c r="AD1" s="8" t="n">
        <v>43189</v>
      </c>
      <c r="AE1" s="8" t="n">
        <v>43281</v>
      </c>
      <c r="AF1" s="8" t="n">
        <v>43373</v>
      </c>
      <c r="AG1" s="8" t="n">
        <v>43464</v>
      </c>
      <c r="AH1" s="8" t="n">
        <v>43554</v>
      </c>
      <c r="AI1" s="8" t="n">
        <v>44165</v>
      </c>
      <c r="AJ1" s="1"/>
      <c r="AK1" s="6"/>
      <c r="AL1" s="6"/>
      <c r="AM1" s="7"/>
      <c r="AN1" s="7"/>
      <c r="AO1" s="6"/>
      <c r="AP1" s="6"/>
      <c r="AQ1" s="7"/>
      <c r="AR1" s="7"/>
      <c r="AS1" s="6"/>
      <c r="AT1" s="6"/>
      <c r="AU1" s="7"/>
      <c r="AV1" s="7"/>
      <c r="AW1" s="6"/>
      <c r="AX1" s="6"/>
      <c r="AY1" s="7"/>
      <c r="AZ1" s="7"/>
      <c r="BA1" s="6"/>
      <c r="BB1" s="6"/>
      <c r="BC1" s="7"/>
      <c r="BD1" s="7"/>
      <c r="BE1" s="6"/>
      <c r="BF1" s="6"/>
      <c r="BG1" s="7"/>
      <c r="BH1" s="7"/>
      <c r="BI1" s="6"/>
      <c r="BJ1" s="6"/>
      <c r="BK1" s="7"/>
      <c r="BL1" s="7"/>
      <c r="BM1" s="6"/>
      <c r="BN1" s="6"/>
      <c r="BO1" s="7"/>
      <c r="BP1" s="7"/>
      <c r="BQ1" s="6"/>
      <c r="BR1" s="6"/>
      <c r="BS1" s="9" t="s">
        <v>0</v>
      </c>
      <c r="BT1" s="10" t="s">
        <v>1</v>
      </c>
      <c r="AKX1" s="0"/>
      <c r="AKY1" s="0"/>
      <c r="AKZ1" s="0"/>
      <c r="ALA1" s="0"/>
      <c r="ALB1" s="0"/>
      <c r="ALC1" s="0"/>
      <c r="ALD1" s="0"/>
      <c r="ALE1" s="0"/>
      <c r="ALF1" s="0"/>
      <c r="ALG1" s="0"/>
      <c r="ALH1" s="0"/>
      <c r="ALI1" s="0"/>
      <c r="ALJ1" s="0"/>
      <c r="ALK1" s="0"/>
      <c r="ALL1" s="0"/>
      <c r="ALM1" s="0"/>
      <c r="ALN1" s="0"/>
      <c r="ALO1" s="0"/>
      <c r="ALP1" s="0"/>
      <c r="ALQ1" s="0"/>
      <c r="ALR1" s="0"/>
      <c r="ALS1" s="0"/>
      <c r="ALT1" s="0"/>
      <c r="ALU1" s="0"/>
      <c r="ALV1" s="0"/>
      <c r="ALW1" s="0"/>
      <c r="ALX1" s="0"/>
      <c r="ALY1" s="0"/>
      <c r="ALZ1" s="0"/>
      <c r="AMA1" s="0"/>
      <c r="AMB1" s="0"/>
      <c r="AMC1" s="0"/>
      <c r="AMD1" s="0"/>
      <c r="AME1" s="0"/>
      <c r="AMF1" s="0"/>
      <c r="AMG1" s="0"/>
      <c r="AMH1" s="0"/>
      <c r="AMI1" s="0"/>
      <c r="AMJ1" s="0"/>
    </row>
    <row r="2" s="11" customFormat="true" ht="24.45" hidden="false" customHeight="false" outlineLevel="0" collapsed="false">
      <c r="A2" s="3"/>
      <c r="B2" s="3"/>
      <c r="C2" s="3"/>
      <c r="D2" s="3"/>
      <c r="E2" s="4"/>
      <c r="F2" s="4"/>
      <c r="G2" s="4"/>
      <c r="H2" s="5"/>
      <c r="I2" s="12" t="n">
        <f aca="false">SUM(I4:I34)</f>
        <v>597000</v>
      </c>
      <c r="J2" s="2"/>
      <c r="K2" s="13"/>
      <c r="L2" s="13" t="n">
        <v>1</v>
      </c>
      <c r="M2" s="13"/>
      <c r="N2" s="13" t="n">
        <v>4</v>
      </c>
      <c r="O2" s="13"/>
      <c r="P2" s="13" t="n">
        <v>7</v>
      </c>
      <c r="Q2" s="13"/>
      <c r="R2" s="13" t="n">
        <v>10</v>
      </c>
      <c r="S2" s="13"/>
      <c r="T2" s="13" t="n">
        <v>13</v>
      </c>
      <c r="U2" s="13"/>
      <c r="V2" s="13" t="n">
        <v>16</v>
      </c>
      <c r="W2" s="13"/>
      <c r="X2" s="13" t="n">
        <v>19</v>
      </c>
      <c r="Y2" s="13"/>
      <c r="Z2" s="13" t="n">
        <v>39</v>
      </c>
      <c r="AA2" s="1"/>
      <c r="AB2" s="14"/>
      <c r="AC2" s="14"/>
      <c r="AD2" s="14"/>
      <c r="AE2" s="14"/>
      <c r="AF2" s="14"/>
      <c r="AG2" s="14"/>
      <c r="AH2" s="14"/>
      <c r="AI2" s="14"/>
      <c r="AJ2" s="1"/>
      <c r="AK2" s="13" t="n">
        <f aca="false">1</f>
        <v>1</v>
      </c>
      <c r="AL2" s="13"/>
      <c r="AM2" s="13" t="n">
        <v>4</v>
      </c>
      <c r="AN2" s="13"/>
      <c r="AO2" s="13" t="n">
        <v>5</v>
      </c>
      <c r="AP2" s="13"/>
      <c r="AQ2" s="13" t="n">
        <f aca="false">AO2+1</f>
        <v>6</v>
      </c>
      <c r="AR2" s="13"/>
      <c r="AS2" s="13" t="n">
        <f aca="false">AQ2+1</f>
        <v>7</v>
      </c>
      <c r="AT2" s="13"/>
      <c r="AU2" s="13" t="n">
        <v>10</v>
      </c>
      <c r="AV2" s="13"/>
      <c r="AW2" s="13" t="n">
        <v>11</v>
      </c>
      <c r="AX2" s="13"/>
      <c r="AY2" s="13" t="n">
        <f aca="false">AW2+1</f>
        <v>12</v>
      </c>
      <c r="AZ2" s="13"/>
      <c r="BA2" s="13" t="n">
        <f aca="false">AY2+1</f>
        <v>13</v>
      </c>
      <c r="BB2" s="13"/>
      <c r="BC2" s="13" t="n">
        <f aca="false">BA2+1</f>
        <v>14</v>
      </c>
      <c r="BD2" s="13"/>
      <c r="BE2" s="13" t="n">
        <f aca="false">BC2+1</f>
        <v>15</v>
      </c>
      <c r="BF2" s="13"/>
      <c r="BG2" s="13" t="n">
        <f aca="false">BE2+1</f>
        <v>16</v>
      </c>
      <c r="BH2" s="13"/>
      <c r="BI2" s="13" t="n">
        <f aca="false">BG2+1</f>
        <v>17</v>
      </c>
      <c r="BJ2" s="13"/>
      <c r="BK2" s="13" t="n">
        <f aca="false">BI2+1</f>
        <v>18</v>
      </c>
      <c r="BL2" s="13"/>
      <c r="BM2" s="13" t="n">
        <f aca="false">BK2+1</f>
        <v>19</v>
      </c>
      <c r="BN2" s="13"/>
      <c r="BO2" s="13" t="n">
        <f aca="false">BM2+1</f>
        <v>20</v>
      </c>
      <c r="BP2" s="13"/>
      <c r="BQ2" s="13" t="n">
        <v>39</v>
      </c>
      <c r="BR2" s="13"/>
      <c r="BS2" s="9"/>
      <c r="BT2" s="10"/>
      <c r="AKX2" s="0"/>
      <c r="AKY2" s="0"/>
      <c r="AKZ2" s="0"/>
      <c r="ALA2" s="0"/>
      <c r="ALB2" s="0"/>
      <c r="ALC2" s="0"/>
      <c r="ALD2" s="0"/>
      <c r="ALE2" s="0"/>
      <c r="ALF2" s="0"/>
      <c r="ALG2" s="0"/>
      <c r="ALH2" s="0"/>
      <c r="ALI2" s="0"/>
      <c r="ALJ2" s="0"/>
      <c r="ALK2" s="0"/>
      <c r="ALL2" s="0"/>
      <c r="ALM2" s="0"/>
      <c r="ALN2" s="0"/>
      <c r="ALO2" s="0"/>
      <c r="ALP2" s="0"/>
      <c r="ALQ2" s="0"/>
      <c r="ALR2" s="0"/>
      <c r="ALS2" s="0"/>
      <c r="ALT2" s="0"/>
      <c r="ALU2" s="0"/>
      <c r="ALV2" s="0"/>
      <c r="ALW2" s="0"/>
      <c r="ALX2" s="0"/>
      <c r="ALY2" s="0"/>
      <c r="ALZ2" s="0"/>
      <c r="AMA2" s="0"/>
      <c r="AMB2" s="0"/>
      <c r="AMC2" s="0"/>
      <c r="AMD2" s="0"/>
      <c r="AME2" s="0"/>
      <c r="AMF2" s="0"/>
      <c r="AMG2" s="0"/>
      <c r="AMH2" s="0"/>
      <c r="AMI2" s="0"/>
      <c r="AMJ2" s="0"/>
    </row>
    <row r="3" s="18" customFormat="true" ht="19.5" hidden="false" customHeight="true" outlineLevel="0" collapsed="false">
      <c r="A3" s="15" t="s">
        <v>2</v>
      </c>
      <c r="B3" s="15" t="s">
        <v>3</v>
      </c>
      <c r="C3" s="15" t="s">
        <v>4</v>
      </c>
      <c r="D3" s="15" t="s">
        <v>5</v>
      </c>
      <c r="E3" s="15" t="s">
        <v>6</v>
      </c>
      <c r="F3" s="15" t="s">
        <v>7</v>
      </c>
      <c r="G3" s="15" t="s">
        <v>8</v>
      </c>
      <c r="H3" s="15" t="s">
        <v>9</v>
      </c>
      <c r="I3" s="15" t="s">
        <v>10</v>
      </c>
      <c r="J3" s="16" t="s">
        <v>11</v>
      </c>
      <c r="K3" s="17" t="n">
        <v>1</v>
      </c>
      <c r="L3" s="17"/>
      <c r="M3" s="17" t="n">
        <v>2</v>
      </c>
      <c r="N3" s="17"/>
      <c r="O3" s="17" t="n">
        <v>3</v>
      </c>
      <c r="P3" s="17"/>
      <c r="Q3" s="17" t="n">
        <v>4</v>
      </c>
      <c r="R3" s="17"/>
      <c r="S3" s="17" t="n">
        <v>5</v>
      </c>
      <c r="T3" s="17"/>
      <c r="U3" s="17" t="n">
        <v>6</v>
      </c>
      <c r="V3" s="17"/>
      <c r="W3" s="17" t="n">
        <v>7</v>
      </c>
      <c r="X3" s="17"/>
      <c r="Y3" s="17" t="n">
        <v>8</v>
      </c>
      <c r="Z3" s="17"/>
      <c r="AB3" s="16" t="n">
        <v>1</v>
      </c>
      <c r="AC3" s="16" t="n">
        <v>2</v>
      </c>
      <c r="AD3" s="16" t="n">
        <v>3</v>
      </c>
      <c r="AE3" s="16" t="n">
        <v>4</v>
      </c>
      <c r="AF3" s="16" t="n">
        <v>5</v>
      </c>
      <c r="AG3" s="16" t="n">
        <v>6</v>
      </c>
      <c r="AH3" s="16" t="n">
        <v>7</v>
      </c>
      <c r="AI3" s="16" t="n">
        <v>8</v>
      </c>
      <c r="AK3" s="17" t="s">
        <v>12</v>
      </c>
      <c r="AL3" s="17"/>
      <c r="AM3" s="17" t="s">
        <v>13</v>
      </c>
      <c r="AN3" s="17"/>
      <c r="AO3" s="17" t="s">
        <v>14</v>
      </c>
      <c r="AP3" s="17"/>
      <c r="AQ3" s="17" t="s">
        <v>15</v>
      </c>
      <c r="AR3" s="17"/>
      <c r="AS3" s="17" t="s">
        <v>16</v>
      </c>
      <c r="AT3" s="17"/>
      <c r="AU3" s="17" t="s">
        <v>17</v>
      </c>
      <c r="AV3" s="17"/>
      <c r="AW3" s="17" t="s">
        <v>18</v>
      </c>
      <c r="AX3" s="17"/>
      <c r="AY3" s="17" t="s">
        <v>19</v>
      </c>
      <c r="AZ3" s="17"/>
      <c r="BA3" s="16" t="s">
        <v>20</v>
      </c>
      <c r="BB3" s="16"/>
      <c r="BC3" s="17" t="s">
        <v>21</v>
      </c>
      <c r="BD3" s="17"/>
      <c r="BE3" s="17" t="s">
        <v>22</v>
      </c>
      <c r="BF3" s="17"/>
      <c r="BG3" s="16" t="s">
        <v>23</v>
      </c>
      <c r="BH3" s="16"/>
      <c r="BI3" s="16" t="s">
        <v>24</v>
      </c>
      <c r="BJ3" s="16"/>
      <c r="BK3" s="17" t="s">
        <v>25</v>
      </c>
      <c r="BL3" s="17"/>
      <c r="BM3" s="16" t="s">
        <v>26</v>
      </c>
      <c r="BN3" s="16"/>
      <c r="BO3" s="17" t="s">
        <v>27</v>
      </c>
      <c r="BP3" s="17"/>
      <c r="BQ3" s="17" t="s">
        <v>28</v>
      </c>
      <c r="BR3" s="17"/>
      <c r="BS3" s="19" t="n">
        <v>901193.4175</v>
      </c>
      <c r="BT3" s="20" t="n">
        <v>975269.5325</v>
      </c>
      <c r="AKX3" s="0"/>
      <c r="AKY3" s="0"/>
      <c r="AKZ3" s="0"/>
      <c r="ALA3" s="0"/>
      <c r="ALB3" s="0"/>
      <c r="ALC3" s="0"/>
      <c r="ALD3" s="0"/>
      <c r="ALE3" s="0"/>
      <c r="ALF3" s="0"/>
      <c r="ALG3" s="0"/>
      <c r="ALH3" s="0"/>
      <c r="ALI3" s="0"/>
      <c r="ALJ3" s="0"/>
      <c r="ALK3" s="0"/>
      <c r="ALL3" s="0"/>
      <c r="ALM3" s="0"/>
      <c r="ALN3" s="0"/>
      <c r="ALO3" s="0"/>
      <c r="ALP3" s="0"/>
      <c r="ALQ3" s="0"/>
      <c r="ALR3" s="0"/>
      <c r="ALS3" s="0"/>
      <c r="ALT3" s="0"/>
      <c r="ALU3" s="0"/>
      <c r="ALV3" s="0"/>
      <c r="ALW3" s="0"/>
      <c r="ALX3" s="0"/>
      <c r="ALY3" s="0"/>
      <c r="ALZ3" s="0"/>
      <c r="AMA3" s="0"/>
      <c r="AMB3" s="0"/>
      <c r="AMC3" s="0"/>
      <c r="AMD3" s="0"/>
      <c r="AME3" s="0"/>
      <c r="AMF3" s="0"/>
      <c r="AMG3" s="0"/>
      <c r="AMH3" s="0"/>
      <c r="AMI3" s="0"/>
      <c r="AMJ3" s="0"/>
    </row>
    <row r="4" customFormat="false" ht="15" hidden="false" customHeight="false" outlineLevel="0" collapsed="false">
      <c r="A4" s="21" t="s">
        <v>29</v>
      </c>
      <c r="B4" s="22" t="n">
        <f aca="true">TODAY()-ROW()</f>
        <v>42967</v>
      </c>
      <c r="C4" s="23" t="s">
        <v>30</v>
      </c>
      <c r="D4" s="23" t="s">
        <v>30</v>
      </c>
      <c r="E4" s="24" t="n">
        <f aca="false">IF($J4="","",IF($J4="S1",0,IF($J4="S2",0.057,IF($J4="S3",0.02,""))))</f>
        <v>0</v>
      </c>
      <c r="F4" s="25" t="n">
        <v>5000000</v>
      </c>
      <c r="G4" s="26" t="n">
        <f aca="false">IF($J4="","",IF($J4="S1",100000,IF($J4="S2",0,IF($J4="S3",12000,""))))</f>
        <v>100000</v>
      </c>
      <c r="H4" s="27" t="s">
        <v>31</v>
      </c>
      <c r="I4" s="28" t="n">
        <f aca="false">IF(J4="","",E4*F4+G4)</f>
        <v>100000</v>
      </c>
      <c r="J4" s="2" t="s">
        <v>32</v>
      </c>
      <c r="K4" s="29" t="n">
        <f aca="false">IF($J4="","",IF($J4="S1",0.1,IF($J4="S2",0.05,IF($J4="S3",0,""))))</f>
        <v>0.1</v>
      </c>
      <c r="L4" s="30" t="str">
        <f aca="false">IF($B4="","",TEXT(EOMONTH($B4,$L$2),"jj/mm/aa"))</f>
        <v>30/09/17</v>
      </c>
      <c r="M4" s="31" t="n">
        <f aca="false">IF($J4="","",IF($J4="S1",0.2,IF($J4="S2",0.15,IF($J4="S3",0.15,""))))</f>
        <v>0.2</v>
      </c>
      <c r="N4" s="32" t="str">
        <f aca="false">IF($B4="","",TEXT(EOMONTH($B4,$N$2),"jj/mm/aa"))</f>
        <v>31/12/17</v>
      </c>
      <c r="O4" s="29" t="n">
        <f aca="false">IF($J4="","",IF($J4="S1",0.05,IF($J4="S2",0,IF($J4="S3",0,""))))</f>
        <v>0.05</v>
      </c>
      <c r="P4" s="30" t="str">
        <f aca="false">IF($B4="","",TEXT(EOMONTH($B4,$P$2),"jj/mm/aa"))</f>
        <v>31/03/18</v>
      </c>
      <c r="Q4" s="31" t="n">
        <f aca="false">IF($J4="","",IF($J4="S1",0.15,IF($J4="S2",0,IF($J4="S3",0,""))))</f>
        <v>0.15</v>
      </c>
      <c r="R4" s="32" t="str">
        <f aca="false">IF($B4="","",TEXT(EOMONTH($B4,$R$2),"jj/mm/aa"))</f>
        <v>30/06/18</v>
      </c>
      <c r="S4" s="29" t="n">
        <f aca="false">IF($J4="","",IF($J4="S1",0.2,IF($J4="S2",0.25,IF($J4="S3",0.5,""))))</f>
        <v>0.2</v>
      </c>
      <c r="T4" s="30" t="str">
        <f aca="false">IF($B4="","",TEXT(EOMONTH($B4,$T$2),"jj/mm/aa"))</f>
        <v>30/09/18</v>
      </c>
      <c r="U4" s="31" t="n">
        <f aca="false">IF($J4="","",IF($J4="S1",0.35,IF($J4="S2",0.425,IF($J4="S3",0,""))))</f>
        <v>0.35</v>
      </c>
      <c r="V4" s="32" t="str">
        <f aca="false">IF($B4="","",TEXT(EOMONTH($B4,$V$2),"jj/mm/aa"))</f>
        <v>31/12/18</v>
      </c>
      <c r="W4" s="29" t="n">
        <f aca="false">IF($J4="","",IF($J4="S1",0,IF($J4="S2",0.05,IF($J4="S3",0.025,""))))</f>
        <v>0</v>
      </c>
      <c r="X4" s="30" t="str">
        <f aca="false">IF($B4="","",TEXT(EOMONTH($B4,$X$2),"jj/mm/aa"))</f>
        <v>31/03/19</v>
      </c>
      <c r="Y4" s="31" t="n">
        <f aca="false">IF($J4="","",IF($J4="S1",0.05,IF($J4="S2",0.025,IF($J4="S3",0.025,""))))</f>
        <v>0.05</v>
      </c>
      <c r="Z4" s="32" t="str">
        <f aca="false">IF($B4="","",TEXT(EOMONTH($B4,$Z$2),"jj/mm/aa"))</f>
        <v>30/11/20</v>
      </c>
      <c r="AA4" s="33" t="n">
        <f aca="false">IF(J4="","",SUM(K4:Y4,E4))</f>
        <v>1.1</v>
      </c>
      <c r="AB4" s="34" t="n">
        <v>1</v>
      </c>
      <c r="AC4" s="34" t="n">
        <v>3</v>
      </c>
      <c r="AD4" s="34" t="n">
        <v>1</v>
      </c>
      <c r="AE4" s="34" t="n">
        <v>8</v>
      </c>
      <c r="AF4" s="34" t="n">
        <v>1</v>
      </c>
      <c r="AG4" s="34" t="n">
        <v>5</v>
      </c>
      <c r="AH4" s="34" t="n">
        <v>1</v>
      </c>
      <c r="AI4" s="34" t="n">
        <v>1</v>
      </c>
      <c r="AK4" s="35" t="n">
        <f aca="false">IF($J4="","",IF($J4="S1",0.1,IF($J4="S2",0.05,IF($J4="S3",0,"")))*F4)</f>
        <v>500000</v>
      </c>
      <c r="AL4" s="36" t="n">
        <f aca="false">IF($B4="","",EDATE(EOMONTH($B4,0),AK$2))</f>
        <v>43008</v>
      </c>
      <c r="AM4" s="37" t="n">
        <f aca="false">IF($J4="","",IF($J4="S1",0.2/3,IF($J4="S2",0.05,IF($J4="S3",0.15,"")))*F4)</f>
        <v>333333.333333333</v>
      </c>
      <c r="AN4" s="38" t="n">
        <f aca="false">IF($B4="","",EDATE(EOMONTH($B4,0),AM$2))</f>
        <v>43100</v>
      </c>
      <c r="AO4" s="35" t="n">
        <f aca="false">IF($J4="","",IF($J4="S1",0.2/3,IF($J4="S2",0.05,IF($J4="S3",0.15,"")))*F4)</f>
        <v>333333.333333333</v>
      </c>
      <c r="AP4" s="36" t="n">
        <f aca="false">IF($B4="","",EDATE(EOMONTH($B4,0),AO$2))</f>
        <v>43131</v>
      </c>
      <c r="AQ4" s="37" t="n">
        <f aca="false">IF($J4="","",IF($J4="S1",0.2/3,IF($J4="S2",0.05,IF($J4="S3",0,"")))*F4)</f>
        <v>333333.333333333</v>
      </c>
      <c r="AR4" s="38" t="n">
        <f aca="false">IF($B4="","",EDATE(EOMONTH($B4,0),AQ$2))</f>
        <v>43159</v>
      </c>
      <c r="AS4" s="35" t="n">
        <f aca="false">IF($J4="","",IF($J4="S1",0.05,IF($J4="S2",0,IF($J4="S3",0,"")))*F4)</f>
        <v>250000</v>
      </c>
      <c r="AT4" s="36" t="n">
        <f aca="false">IF($B4="","",EDATE(EOMONTH($B4,0),AS$2))</f>
        <v>43190</v>
      </c>
      <c r="AU4" s="37" t="n">
        <f aca="false">IF($J4="","",IF($J4="S1",0.05,IF($J4="S2",0,IF($J4="S3",0,"")))*F4)</f>
        <v>250000</v>
      </c>
      <c r="AV4" s="38" t="n">
        <f aca="false">IF($B4="","",EDATE(EOMONTH($B4,0),AU$2))</f>
        <v>43281</v>
      </c>
      <c r="AW4" s="35" t="n">
        <f aca="false">IF($J4="","",IF($J4="S1",0.01875,IF($J4="S2",0,IF($J4="S3",0,"")))*F4)</f>
        <v>93750</v>
      </c>
      <c r="AX4" s="36" t="n">
        <f aca="false">IF($B4="","",EDATE(EOMONTH($B4,0),AW$2))</f>
        <v>43312</v>
      </c>
      <c r="AY4" s="37" t="n">
        <f aca="false">IF($J4="","",IF($J4="S1",0.01875,IF($J4="S2",0,IF($J4="S3",0,"")))*F4)</f>
        <v>93750</v>
      </c>
      <c r="AZ4" s="38" t="n">
        <f aca="false">IF($B4="","",EDATE(EOMONTH($B4,0),AY$2))</f>
        <v>43343</v>
      </c>
      <c r="BA4" s="35" t="n">
        <f aca="false">IF($J4="","",IF($J4="S1",0.21875,IF($J4="S2",0,IF($J4="S3",0,"")))*F4)</f>
        <v>1093750</v>
      </c>
      <c r="BB4" s="36" t="n">
        <f aca="false">IF($B4="","",EDATE(EOMONTH($B4,0),BA$2))</f>
        <v>43373</v>
      </c>
      <c r="BC4" s="37" t="n">
        <f aca="false">IF($J4="","",IF($J4="S1",0.01875,IF($J4="S2",0,IF($J4="S3",0,"")))*F4)</f>
        <v>93750</v>
      </c>
      <c r="BD4" s="38" t="n">
        <f aca="false">IF($B4="","",EDATE(EOMONTH($B4,0),BC$2))</f>
        <v>43404</v>
      </c>
      <c r="BE4" s="35" t="n">
        <f aca="false">IF($J4="","",IF($J4="S1",0.01875,IF($J4="S2",0,IF($J4="S3",0,"")))*F4)</f>
        <v>93750</v>
      </c>
      <c r="BF4" s="36" t="n">
        <f aca="false">IF($B4="","",EDATE(EOMONTH($B4,0),BE$2))</f>
        <v>43434</v>
      </c>
      <c r="BG4" s="37" t="n">
        <f aca="false">IF($J4="","",IF($J4="S1",0.08875,IF($J4="S2",0.085,IF($J4="S3",0,"")))*F4)</f>
        <v>443750</v>
      </c>
      <c r="BH4" s="38" t="n">
        <f aca="false">IF($B4="","",EDATE(EOMONTH($B4,0),BG$2))</f>
        <v>43465</v>
      </c>
      <c r="BI4" s="35" t="n">
        <f aca="false">IF($J4="","",IF($J4="S1",0.08875,IF($J4="S2",0.085,IF($J4="S3",0,"")))*F4)</f>
        <v>443750</v>
      </c>
      <c r="BJ4" s="36" t="n">
        <f aca="false">IF($B4="","",EDATE(EOMONTH($B4,0),BI$2))</f>
        <v>43496</v>
      </c>
      <c r="BK4" s="37" t="n">
        <f aca="false">IF($J4="","",IF($J4="S1",0.07,IF($J4="S2",0.085,IF($J4="S3",0,"")))*F4)</f>
        <v>350000</v>
      </c>
      <c r="BL4" s="38" t="n">
        <f aca="false">IF($B4="","",EDATE(EOMONTH($B4,0),BK$2))</f>
        <v>43524</v>
      </c>
      <c r="BM4" s="35" t="n">
        <f aca="false">IF($J4="","",IF($J4="S1",0.07,IF($J4="S2",0.135,IF($J4="S3",0.025,"")))*F4)</f>
        <v>350000</v>
      </c>
      <c r="BN4" s="36" t="n">
        <f aca="false">IF($B4="","",EDATE(EOMONTH($B4,0),BM$2))</f>
        <v>43555</v>
      </c>
      <c r="BO4" s="37" t="n">
        <f aca="false">IF($J4="","",IF($J4="S1",0.07,IF($J4="S2",0.085,IF($J4="S3",0,"")))*F4)</f>
        <v>350000</v>
      </c>
      <c r="BP4" s="38" t="n">
        <f aca="false">IF($B4="","",EDATE(EOMONTH($B4,0),BO$2))</f>
        <v>43585</v>
      </c>
      <c r="BQ4" s="35" t="n">
        <f aca="false">IF($J4="","",IF($J4="S1",0.05,IF($J4="S2",0.025,IF($J4="S3",0.025,"")))*F4)</f>
        <v>250000</v>
      </c>
      <c r="BR4" s="36" t="n">
        <f aca="false">IF($B4="","",EDATE(EOMONTH($B4,0),BQ$2))</f>
        <v>44165</v>
      </c>
      <c r="BS4" s="39" t="n">
        <v>462016.8</v>
      </c>
      <c r="BT4" s="39" t="n">
        <v>198007.2</v>
      </c>
    </row>
    <row r="5" customFormat="false" ht="15" hidden="false" customHeight="false" outlineLevel="0" collapsed="false">
      <c r="A5" s="21" t="s">
        <v>33</v>
      </c>
      <c r="B5" s="22" t="n">
        <f aca="true">TODAY()+ROW()</f>
        <v>42976</v>
      </c>
      <c r="C5" s="23" t="s">
        <v>34</v>
      </c>
      <c r="D5" s="23" t="s">
        <v>34</v>
      </c>
      <c r="E5" s="40" t="n">
        <f aca="false">IF($J5="","",IF($J5="S1",0,IF($J5="S2",0.057,IF($J5="S3",0.02,""))))</f>
        <v>0.057</v>
      </c>
      <c r="F5" s="41" t="n">
        <v>5000000</v>
      </c>
      <c r="G5" s="42" t="n">
        <f aca="false">IF($J5="","",IF($J5="S1",100000,IF($J5="S2",0,IF($J5="S3",12000,""))))</f>
        <v>0</v>
      </c>
      <c r="H5" s="43" t="s">
        <v>31</v>
      </c>
      <c r="I5" s="44" t="n">
        <f aca="false">IF(J5="","",E5*F5+G5)</f>
        <v>285000</v>
      </c>
      <c r="J5" s="2" t="s">
        <v>35</v>
      </c>
      <c r="K5" s="29" t="n">
        <f aca="false">IF($J5="","",IF($J5="S1",0.1,IF($J5="S2",0.05,IF($J5="S3",0,""))))</f>
        <v>0.05</v>
      </c>
      <c r="L5" s="30" t="str">
        <f aca="false">IF($B5="","",TEXT(EOMONTH($B5,$L$2),"jj/mm/aa"))</f>
        <v>30/09/17</v>
      </c>
      <c r="M5" s="31" t="n">
        <f aca="false">IF($J5="","",IF($J5="S1",0.2,IF($J5="S2",0.15,IF($J5="S3",0.15,""))))</f>
        <v>0.15</v>
      </c>
      <c r="N5" s="32" t="str">
        <f aca="false">IF($B5="","",TEXT(EOMONTH($B5,$N$2),"jj/mm/aa"))</f>
        <v>31/12/17</v>
      </c>
      <c r="O5" s="29" t="n">
        <f aca="false">IF($J5="","",IF($J5="S1",0.05,IF($J5="S2",0,IF($J5="S3",0,""))))</f>
        <v>0</v>
      </c>
      <c r="P5" s="30" t="str">
        <f aca="false">IF($B5="","",TEXT(EOMONTH($B5,$P$2),"jj/mm/aa"))</f>
        <v>31/03/18</v>
      </c>
      <c r="Q5" s="31" t="n">
        <f aca="false">IF($J5="","",IF($J5="S1",0.15,IF($J5="S2",0,IF($J5="S3",0,""))))</f>
        <v>0</v>
      </c>
      <c r="R5" s="32" t="str">
        <f aca="false">IF($B5="","",TEXT(EOMONTH($B5,$R$2),"jj/mm/aa"))</f>
        <v>30/06/18</v>
      </c>
      <c r="S5" s="29" t="n">
        <f aca="false">IF($J5="","",IF($J5="S1",0.2,IF($J5="S2",0.25,IF($J5="S3",0.5,""))))</f>
        <v>0.25</v>
      </c>
      <c r="T5" s="30" t="str">
        <f aca="false">IF($B5="","",TEXT(EOMONTH($B5,$T$2),"jj/mm/aa"))</f>
        <v>30/09/18</v>
      </c>
      <c r="U5" s="31" t="n">
        <f aca="false">IF($J5="","",IF($J5="S1",0.35,IF($J5="S2",0.425,IF($J5="S3",0,""))))</f>
        <v>0.425</v>
      </c>
      <c r="V5" s="32" t="str">
        <f aca="false">IF($B5="","",TEXT(EOMONTH($B5,$V$2),"jj/mm/aa"))</f>
        <v>31/12/18</v>
      </c>
      <c r="W5" s="29" t="n">
        <f aca="false">IF($J5="","",IF($J5="S1",0,IF($J5="S2",0.05,IF($J5="S3",0.025,""))))</f>
        <v>0.05</v>
      </c>
      <c r="X5" s="30" t="str">
        <f aca="false">IF($B5="","",TEXT(EOMONTH($B5,$X$2),"jj/mm/aa"))</f>
        <v>31/03/19</v>
      </c>
      <c r="Y5" s="31" t="n">
        <f aca="false">IF($J5="","",IF($J5="S1",0.05,IF($J5="S2",0.025,IF($J5="S3",0.025,""))))</f>
        <v>0.025</v>
      </c>
      <c r="Z5" s="32" t="str">
        <f aca="false">IF($B5="","",TEXT(EOMONTH($B5,$Z$2),"jj/mm/aa"))</f>
        <v>30/11/20</v>
      </c>
      <c r="AA5" s="33" t="n">
        <f aca="false">IF(J5="","",SUM(K5:Y5,E5))</f>
        <v>1.007</v>
      </c>
      <c r="AB5" s="34" t="n">
        <v>1</v>
      </c>
      <c r="AC5" s="34" t="n">
        <v>3</v>
      </c>
      <c r="AD5" s="34" t="n">
        <v>1</v>
      </c>
      <c r="AE5" s="34" t="n">
        <v>8</v>
      </c>
      <c r="AF5" s="34" t="n">
        <v>1</v>
      </c>
      <c r="AG5" s="34" t="n">
        <v>5</v>
      </c>
      <c r="AH5" s="34" t="n">
        <v>1</v>
      </c>
      <c r="AI5" s="34" t="n">
        <v>1</v>
      </c>
      <c r="AK5" s="35" t="n">
        <f aca="false">IF($J5="","",IF($J5="S1",0.1,IF($J5="S2",0.05,IF($J5="S3",0,"")))*F5)</f>
        <v>250000</v>
      </c>
      <c r="AL5" s="36" t="n">
        <f aca="false">IF($B5="","",EDATE(EOMONTH($B5,0),AK$2))</f>
        <v>43008</v>
      </c>
      <c r="AM5" s="37" t="n">
        <f aca="false">IF($J5="","",IF($J5="S1",0.2/3,IF($J5="S2",0.05,IF($J5="S3",0.15,"")))*F5)</f>
        <v>250000</v>
      </c>
      <c r="AN5" s="38" t="n">
        <f aca="false">IF($B5="","",EDATE(EOMONTH($B5,0),AM$2))</f>
        <v>43100</v>
      </c>
      <c r="AO5" s="35" t="n">
        <f aca="false">IF($J5="","",IF($J5="S1",0.2/3,IF($J5="S2",0.05,IF($J5="S3",0.15,"")))*F5)</f>
        <v>250000</v>
      </c>
      <c r="AP5" s="36" t="n">
        <f aca="false">IF($B5="","",EDATE(EOMONTH($B5,0),AO$2))</f>
        <v>43131</v>
      </c>
      <c r="AQ5" s="37" t="n">
        <f aca="false">IF($J5="","",IF($J5="S1",0.2/3,IF($J5="S2",0.05,IF($J5="S3",0,"")))*F5)</f>
        <v>250000</v>
      </c>
      <c r="AR5" s="38" t="n">
        <f aca="false">IF($B5="","",EDATE(EOMONTH($B5,0),AQ$2))</f>
        <v>43159</v>
      </c>
      <c r="AS5" s="35" t="n">
        <f aca="false">IF($J5="","",IF($J5="S1",0.05,IF($J5="S2",0,IF($J5="S3",0,"")))*F5)</f>
        <v>0</v>
      </c>
      <c r="AT5" s="36" t="n">
        <f aca="false">IF($B5="","",EDATE(EOMONTH($B5,0),AS$2))</f>
        <v>43190</v>
      </c>
      <c r="AU5" s="37" t="n">
        <f aca="false">IF($J5="","",IF($J5="S1",0.05,IF($J5="S2",0,IF($J5="S3",0,"")))*F5)</f>
        <v>0</v>
      </c>
      <c r="AV5" s="38" t="n">
        <f aca="false">IF($B5="","",EDATE(EOMONTH($B5,0),AU$2))</f>
        <v>43281</v>
      </c>
      <c r="AW5" s="35" t="n">
        <f aca="false">IF($J5="","",IF($J5="S1",0.01875,IF($J5="S2",0,IF($J5="S3",0,"")))*F5)</f>
        <v>0</v>
      </c>
      <c r="AX5" s="36" t="n">
        <f aca="false">IF($B5="","",EDATE(EOMONTH($B5,0),AW$2))</f>
        <v>43312</v>
      </c>
      <c r="AY5" s="37" t="n">
        <f aca="false">IF($J5="","",IF($J5="S1",0.01875,IF($J5="S2",0,IF($J5="S3",0,"")))*F5)</f>
        <v>0</v>
      </c>
      <c r="AZ5" s="38" t="n">
        <f aca="false">IF($B5="","",EDATE(EOMONTH($B5,0),AY$2))</f>
        <v>43343</v>
      </c>
      <c r="BA5" s="35" t="n">
        <f aca="false">IF($J5="","",IF($J5="S1",0.21875,IF($J5="S2",0,IF($J5="S3",0,"")))*F5)</f>
        <v>0</v>
      </c>
      <c r="BB5" s="36" t="n">
        <f aca="false">IF($B5="","",EDATE(EOMONTH($B5,0),BA$2))</f>
        <v>43373</v>
      </c>
      <c r="BC5" s="37" t="n">
        <f aca="false">IF($J5="","",IF($J5="S1",0.01875,IF($J5="S2",0,IF($J5="S3",0,"")))*F5)</f>
        <v>0</v>
      </c>
      <c r="BD5" s="38" t="n">
        <f aca="false">IF($B5="","",EDATE(EOMONTH($B5,0),BC$2))</f>
        <v>43404</v>
      </c>
      <c r="BE5" s="35" t="n">
        <f aca="false">IF($J5="","",IF($J5="S1",0.01875,IF($J5="S2",0,IF($J5="S3",0,"")))*F5)</f>
        <v>0</v>
      </c>
      <c r="BF5" s="36" t="n">
        <f aca="false">IF($B5="","",EDATE(EOMONTH($B5,0),BE$2))</f>
        <v>43434</v>
      </c>
      <c r="BG5" s="37" t="n">
        <f aca="false">IF($J5="","",IF($J5="S1",0.08875,IF($J5="S2",0.085,IF($J5="S3",0,"")))*F5)</f>
        <v>425000</v>
      </c>
      <c r="BH5" s="38" t="n">
        <f aca="false">IF($B5="","",EDATE(EOMONTH($B5,0),BG$2))</f>
        <v>43465</v>
      </c>
      <c r="BI5" s="35" t="n">
        <f aca="false">IF($J5="","",IF($J5="S1",0.08875,IF($J5="S2",0.085,IF($J5="S3",0,"")))*F5)</f>
        <v>425000</v>
      </c>
      <c r="BJ5" s="36" t="n">
        <f aca="false">IF($B5="","",EDATE(EOMONTH($B5,0),BI$2))</f>
        <v>43496</v>
      </c>
      <c r="BK5" s="37" t="n">
        <f aca="false">IF($J5="","",IF($J5="S1",0.07,IF($J5="S2",0.085,IF($J5="S3",0,"")))*F5)</f>
        <v>425000</v>
      </c>
      <c r="BL5" s="38" t="n">
        <f aca="false">IF($B5="","",EDATE(EOMONTH($B5,0),BK$2))</f>
        <v>43524</v>
      </c>
      <c r="BM5" s="35" t="n">
        <f aca="false">IF($J5="","",IF($J5="S1",0.07,IF($J5="S2",0.135,IF($J5="S3",0.025,"")))*F5)</f>
        <v>675000</v>
      </c>
      <c r="BN5" s="36" t="n">
        <f aca="false">IF($B5="","",EDATE(EOMONTH($B5,0),BM$2))</f>
        <v>43555</v>
      </c>
      <c r="BO5" s="37" t="n">
        <f aca="false">IF($J5="","",IF($J5="S1",0.07,IF($J5="S2",0.085,IF($J5="S3",0,"")))*F5)</f>
        <v>425000</v>
      </c>
      <c r="BP5" s="38" t="n">
        <f aca="false">IF($B5="","",EDATE(EOMONTH($B5,0),BO$2))</f>
        <v>43585</v>
      </c>
      <c r="BQ5" s="35" t="n">
        <f aca="false">IF($J5="","",IF($J5="S1",0.05,IF($J5="S2",0.025,IF($J5="S3",0.025,"")))*F5)</f>
        <v>125000</v>
      </c>
      <c r="BR5" s="36" t="n">
        <f aca="false">IF($B5="","",EDATE(EOMONTH($B5,0),BQ$2))</f>
        <v>44165</v>
      </c>
      <c r="BS5" s="39" t="n">
        <v>263565.2925</v>
      </c>
      <c r="BT5" s="39" t="n">
        <v>322135.3575</v>
      </c>
    </row>
    <row r="6" customFormat="false" ht="15" hidden="false" customHeight="false" outlineLevel="0" collapsed="false">
      <c r="A6" s="21" t="s">
        <v>36</v>
      </c>
      <c r="B6" s="22" t="n">
        <f aca="true">TODAY()+(2*ROW())</f>
        <v>42983</v>
      </c>
      <c r="C6" s="23" t="s">
        <v>37</v>
      </c>
      <c r="D6" s="23" t="s">
        <v>37</v>
      </c>
      <c r="E6" s="40" t="n">
        <f aca="false">IF($J6="","",IF($J6="S1",0,IF($J6="S2",0.057,IF($J6="S3",0.02,""))))</f>
        <v>0.02</v>
      </c>
      <c r="F6" s="25" t="n">
        <v>5000000</v>
      </c>
      <c r="G6" s="42" t="n">
        <f aca="false">IF($J6="","",IF($J6="S1",100000,IF($J6="S2",0,IF($J6="S3",12000,""))))</f>
        <v>12000</v>
      </c>
      <c r="H6" s="43" t="s">
        <v>31</v>
      </c>
      <c r="I6" s="44" t="n">
        <f aca="false">IF(J6="","",E6*F6+G6)</f>
        <v>112000</v>
      </c>
      <c r="J6" s="2" t="s">
        <v>38</v>
      </c>
      <c r="K6" s="29" t="n">
        <f aca="false">IF($J6="","",IF($J6="S1",0.1,IF($J6="S2",0.05,IF($J6="S3",0,""))))</f>
        <v>0</v>
      </c>
      <c r="L6" s="30" t="str">
        <f aca="false">IF($B6="","",TEXT(EOMONTH($B6,$L$2),"jj/mm/aa"))</f>
        <v>31/10/17</v>
      </c>
      <c r="M6" s="31" t="n">
        <f aca="false">IF($J6="","",IF($J6="S1",0.2,IF($J6="S2",0.15,IF($J6="S3",0.15,""))))</f>
        <v>0.15</v>
      </c>
      <c r="N6" s="32" t="str">
        <f aca="false">IF($B6="","",TEXT(EOMONTH($B6,$N$2),"jj/mm/aa"))</f>
        <v>31/01/18</v>
      </c>
      <c r="O6" s="29" t="n">
        <f aca="false">IF($J6="","",IF($J6="S1",0.05,IF($J6="S2",0,IF($J6="S3",0,""))))</f>
        <v>0</v>
      </c>
      <c r="P6" s="30" t="str">
        <f aca="false">IF($B6="","",TEXT(EOMONTH($B6,$P$2),"jj/mm/aa"))</f>
        <v>30/04/18</v>
      </c>
      <c r="Q6" s="31" t="n">
        <f aca="false">IF($J6="","",IF($J6="S1",0.15,IF($J6="S2",0,IF($J6="S3",0,""))))</f>
        <v>0</v>
      </c>
      <c r="R6" s="32" t="str">
        <f aca="false">IF($B6="","",TEXT(EOMONTH($B6,$R$2),"jj/mm/aa"))</f>
        <v>31/07/18</v>
      </c>
      <c r="S6" s="29" t="n">
        <f aca="false">IF($J6="","",IF($J6="S1",0.2,IF($J6="S2",0.25,IF($J6="S3",0.5,""))))</f>
        <v>0.5</v>
      </c>
      <c r="T6" s="30" t="str">
        <f aca="false">IF($B6="","",TEXT(EOMONTH($B6,$T$2),"jj/mm/aa"))</f>
        <v>31/10/18</v>
      </c>
      <c r="U6" s="31" t="n">
        <f aca="false">IF($J6="","",IF($J6="S1",0.35,IF($J6="S2",0.425,IF($J6="S3",0,""))))</f>
        <v>0</v>
      </c>
      <c r="V6" s="32" t="str">
        <f aca="false">IF($B6="","",TEXT(EOMONTH($B6,$V$2),"jj/mm/aa"))</f>
        <v>31/01/19</v>
      </c>
      <c r="W6" s="29" t="n">
        <f aca="false">IF($J6="","",IF($J6="S1",0,IF($J6="S2",0.05,IF($J6="S3",0.025,""))))</f>
        <v>0.025</v>
      </c>
      <c r="X6" s="30" t="str">
        <f aca="false">IF($B6="","",TEXT(EOMONTH($B6,$X$2),"jj/mm/aa"))</f>
        <v>30/04/19</v>
      </c>
      <c r="Y6" s="31" t="n">
        <f aca="false">IF($J6="","",IF($J6="S1",0.05,IF($J6="S2",0.025,IF($J6="S3",0.025,""))))</f>
        <v>0.025</v>
      </c>
      <c r="Z6" s="32" t="str">
        <f aca="false">IF($B6="","",TEXT(EOMONTH($B6,$Z$2),"jj/mm/aa"))</f>
        <v>31/12/20</v>
      </c>
      <c r="AA6" s="33" t="n">
        <f aca="false">IF(J6="","",SUM(K6:Y6,E6))</f>
        <v>0.72</v>
      </c>
      <c r="AB6" s="34" t="n">
        <v>1</v>
      </c>
      <c r="AC6" s="34" t="n">
        <v>3</v>
      </c>
      <c r="AD6" s="34" t="n">
        <v>1</v>
      </c>
      <c r="AE6" s="34" t="n">
        <v>8</v>
      </c>
      <c r="AF6" s="34" t="n">
        <v>1</v>
      </c>
      <c r="AG6" s="34" t="n">
        <v>5</v>
      </c>
      <c r="AH6" s="34" t="n">
        <v>1</v>
      </c>
      <c r="AI6" s="34" t="n">
        <v>1</v>
      </c>
      <c r="AK6" s="35" t="n">
        <f aca="false">IF($J6="","",IF($J6="S1",0.1,IF($J6="S2",0.05,IF($J6="S3",0,"")))*F6)</f>
        <v>0</v>
      </c>
      <c r="AL6" s="36" t="n">
        <f aca="false">IF($B6="","",EDATE(EOMONTH($B6,0),AK$2))</f>
        <v>43038</v>
      </c>
      <c r="AM6" s="37" t="n">
        <f aca="false">IF($J6="","",IF($J6="S1",0.2/3,IF($J6="S2",0.05,IF($J6="S3",0.15,"")))*F6)</f>
        <v>750000</v>
      </c>
      <c r="AN6" s="38" t="n">
        <f aca="false">IF($B6="","",EDATE(EOMONTH($B6,0),AM$2))</f>
        <v>43130</v>
      </c>
      <c r="AO6" s="35" t="n">
        <f aca="false">IF($J6="","",IF($J6="S1",0.2/3,IF($J6="S2",0.05,IF($J6="S3",0.15,"")))*F6)</f>
        <v>750000</v>
      </c>
      <c r="AP6" s="36" t="n">
        <f aca="false">IF($B6="","",EDATE(EOMONTH($B6,0),AO$2))</f>
        <v>43159</v>
      </c>
      <c r="AQ6" s="37" t="n">
        <f aca="false">IF($J6="","",IF($J6="S1",0.2/3,IF($J6="S2",0.05,IF($J6="S3",0,"")))*F6)</f>
        <v>0</v>
      </c>
      <c r="AR6" s="38" t="n">
        <f aca="false">IF($B6="","",EDATE(EOMONTH($B6,0),AQ$2))</f>
        <v>43189</v>
      </c>
      <c r="AS6" s="35" t="n">
        <f aca="false">IF($J6="","",IF($J6="S1",0.05,IF($J6="S2",0,IF($J6="S3",0,"")))*F6)</f>
        <v>0</v>
      </c>
      <c r="AT6" s="36" t="n">
        <f aca="false">IF($B6="","",EDATE(EOMONTH($B6,0),AS$2))</f>
        <v>43220</v>
      </c>
      <c r="AU6" s="37" t="n">
        <f aca="false">IF($J6="","",IF($J6="S1",0.05,IF($J6="S2",0,IF($J6="S3",0,"")))*F6)</f>
        <v>0</v>
      </c>
      <c r="AV6" s="38" t="n">
        <f aca="false">IF($B6="","",EDATE(EOMONTH($B6,0),AU$2))</f>
        <v>43311</v>
      </c>
      <c r="AW6" s="35" t="n">
        <f aca="false">IF($J6="","",IF($J6="S1",0.01875,IF($J6="S2",0,IF($J6="S3",0,"")))*F6)</f>
        <v>0</v>
      </c>
      <c r="AX6" s="36" t="n">
        <f aca="false">IF($B6="","",EDATE(EOMONTH($B6,0),AW$2))</f>
        <v>43342</v>
      </c>
      <c r="AY6" s="37" t="n">
        <f aca="false">IF($J6="","",IF($J6="S1",0.01875,IF($J6="S2",0,IF($J6="S3",0,"")))*F6)</f>
        <v>0</v>
      </c>
      <c r="AZ6" s="38" t="n">
        <f aca="false">IF($B6="","",EDATE(EOMONTH($B6,0),AY$2))</f>
        <v>43373</v>
      </c>
      <c r="BA6" s="35" t="n">
        <f aca="false">IF($J6="","",IF($J6="S1",0.21875,IF($J6="S2",0,IF($J6="S3",0,"")))*F6)</f>
        <v>0</v>
      </c>
      <c r="BB6" s="36" t="n">
        <f aca="false">IF($B6="","",EDATE(EOMONTH($B6,0),BA$2))</f>
        <v>43403</v>
      </c>
      <c r="BC6" s="37" t="n">
        <f aca="false">IF($J6="","",IF($J6="S1",0.01875,IF($J6="S2",0,IF($J6="S3",0,"")))*F6)</f>
        <v>0</v>
      </c>
      <c r="BD6" s="38" t="n">
        <f aca="false">IF($B6="","",EDATE(EOMONTH($B6,0),BC$2))</f>
        <v>43434</v>
      </c>
      <c r="BE6" s="35" t="n">
        <f aca="false">IF($J6="","",IF($J6="S1",0.01875,IF($J6="S2",0,IF($J6="S3",0,"")))*F6)</f>
        <v>0</v>
      </c>
      <c r="BF6" s="36" t="n">
        <f aca="false">IF($B6="","",EDATE(EOMONTH($B6,0),BE$2))</f>
        <v>43464</v>
      </c>
      <c r="BG6" s="37" t="n">
        <f aca="false">IF($J6="","",IF($J6="S1",0.08875,IF($J6="S2",0.085,IF($J6="S3",0,"")))*F6)</f>
        <v>0</v>
      </c>
      <c r="BH6" s="38" t="n">
        <f aca="false">IF($B6="","",EDATE(EOMONTH($B6,0),BG$2))</f>
        <v>43495</v>
      </c>
      <c r="BI6" s="35" t="n">
        <f aca="false">IF($J6="","",IF($J6="S1",0.08875,IF($J6="S2",0.085,IF($J6="S3",0,"")))*F6)</f>
        <v>0</v>
      </c>
      <c r="BJ6" s="36" t="n">
        <f aca="false">IF($B6="","",EDATE(EOMONTH($B6,0),BI$2))</f>
        <v>43524</v>
      </c>
      <c r="BK6" s="37" t="n">
        <f aca="false">IF($J6="","",IF($J6="S1",0.07,IF($J6="S2",0.085,IF($J6="S3",0,"")))*F6)</f>
        <v>0</v>
      </c>
      <c r="BL6" s="38" t="n">
        <f aca="false">IF($B6="","",EDATE(EOMONTH($B6,0),BK$2))</f>
        <v>43554</v>
      </c>
      <c r="BM6" s="35" t="n">
        <f aca="false">IF($J6="","",IF($J6="S1",0.07,IF($J6="S2",0.135,IF($J6="S3",0.025,"")))*F6)</f>
        <v>125000</v>
      </c>
      <c r="BN6" s="36" t="n">
        <f aca="false">IF($B6="","",EDATE(EOMONTH($B6,0),BM$2))</f>
        <v>43585</v>
      </c>
      <c r="BO6" s="37" t="n">
        <f aca="false">IF($J6="","",IF($J6="S1",0.07,IF($J6="S2",0.085,IF($J6="S3",0,"")))*F6)</f>
        <v>0</v>
      </c>
      <c r="BP6" s="38" t="n">
        <f aca="false">IF($B6="","",EDATE(EOMONTH($B6,0),BO$2))</f>
        <v>43615</v>
      </c>
      <c r="BQ6" s="35" t="n">
        <f aca="false">IF($J6="","",IF($J6="S1",0.05,IF($J6="S2",0.025,IF($J6="S3",0.025,"")))*F6)</f>
        <v>125000</v>
      </c>
      <c r="BR6" s="36" t="n">
        <f aca="false">IF($B6="","",EDATE(EOMONTH($B6,0),BQ$2))</f>
        <v>44195</v>
      </c>
      <c r="BS6" s="39" t="n">
        <v>82550</v>
      </c>
      <c r="BT6" s="39" t="n">
        <v>44450</v>
      </c>
    </row>
    <row r="7" customFormat="false" ht="15" hidden="false" customHeight="false" outlineLevel="0" collapsed="false">
      <c r="A7" s="21" t="s">
        <v>39</v>
      </c>
      <c r="B7" s="22" t="n">
        <v>43082</v>
      </c>
      <c r="C7" s="23"/>
      <c r="D7" s="45"/>
      <c r="E7" s="40" t="n">
        <f aca="false">IF($J7="","",IF($J7="S1",0,IF($J7="S2",0.057,IF($J7="S3",0.02,""))))</f>
        <v>0</v>
      </c>
      <c r="F7" s="25" t="n">
        <v>7000000</v>
      </c>
      <c r="G7" s="42" t="n">
        <f aca="false">IF($J7="","",IF($J7="S1",100000,IF($J7="S2",0,IF($J7="S3",12000,""))))</f>
        <v>100000</v>
      </c>
      <c r="H7" s="43"/>
      <c r="I7" s="44" t="n">
        <f aca="false">IF(J7="","",E7*F7+G7)</f>
        <v>100000</v>
      </c>
      <c r="J7" s="2" t="s">
        <v>32</v>
      </c>
      <c r="K7" s="29" t="n">
        <f aca="false">IF($J7="","",IF($J7="S1",0.1,IF($J7="S2",0.05,IF($J7="S3",0,""))))</f>
        <v>0.1</v>
      </c>
      <c r="L7" s="30" t="str">
        <f aca="false">IF($B7="","",TEXT(EOMONTH($B7,$L$2),"jj/mm/aa"))</f>
        <v>31/01/18</v>
      </c>
      <c r="M7" s="31" t="n">
        <f aca="false">IF($J7="","",IF($J7="S1",0.2,IF($J7="S2",0.15,IF($J7="S3",0.15,""))))</f>
        <v>0.2</v>
      </c>
      <c r="N7" s="32" t="str">
        <f aca="false">IF($B7="","",TEXT(EOMONTH($B7,$N$2),"jj/mm/aa"))</f>
        <v>30/04/18</v>
      </c>
      <c r="O7" s="29" t="n">
        <f aca="false">IF($J7="","",IF($J7="S1",0.05,IF($J7="S2",0,IF($J7="S3",0,""))))</f>
        <v>0.05</v>
      </c>
      <c r="P7" s="30" t="str">
        <f aca="false">IF($B7="","",TEXT(EOMONTH($B7,$P$2),"jj/mm/aa"))</f>
        <v>31/07/18</v>
      </c>
      <c r="Q7" s="31" t="n">
        <f aca="false">IF($J7="","",IF($J7="S1",0.15,IF($J7="S2",0,IF($J7="S3",0,""))))</f>
        <v>0.15</v>
      </c>
      <c r="R7" s="32" t="str">
        <f aca="false">IF($B7="","",TEXT(EOMONTH($B7,$R$2),"jj/mm/aa"))</f>
        <v>31/10/18</v>
      </c>
      <c r="S7" s="29" t="n">
        <f aca="false">IF($J7="","",IF($J7="S1",0.2,IF($J7="S2",0.25,IF($J7="S3",0.5,""))))</f>
        <v>0.2</v>
      </c>
      <c r="T7" s="30" t="str">
        <f aca="false">IF($B7="","",TEXT(EOMONTH($B7,$T$2),"jj/mm/aa"))</f>
        <v>31/01/19</v>
      </c>
      <c r="U7" s="31" t="n">
        <f aca="false">IF($J7="","",IF($J7="S1",0.35,IF($J7="S2",0.425,IF($J7="S3",0,""))))</f>
        <v>0.35</v>
      </c>
      <c r="V7" s="32" t="str">
        <f aca="false">IF($B7="","",TEXT(EOMONTH($B7,$V$2),"jj/mm/aa"))</f>
        <v>30/04/19</v>
      </c>
      <c r="W7" s="29" t="n">
        <f aca="false">IF($J7="","",IF($J7="S1",0,IF($J7="S2",0.05,IF($J7="S3",0.025,""))))</f>
        <v>0</v>
      </c>
      <c r="X7" s="30" t="str">
        <f aca="false">IF($B7="","",TEXT(EOMONTH($B7,$X$2),"jj/mm/aa"))</f>
        <v>31/07/19</v>
      </c>
      <c r="Y7" s="31" t="n">
        <f aca="false">IF($J7="","",IF($J7="S1",0.05,IF($J7="S2",0.025,IF($J7="S3",0.025,""))))</f>
        <v>0.05</v>
      </c>
      <c r="Z7" s="32" t="str">
        <f aca="false">IF($B7="","",TEXT(EOMONTH($B7,$Z$2),"jj/mm/aa"))</f>
        <v>31/03/21</v>
      </c>
      <c r="AA7" s="33" t="n">
        <f aca="false">IF(J7="","",SUM(K7:Y7,E7))</f>
        <v>1.1</v>
      </c>
      <c r="AB7" s="34"/>
      <c r="AC7" s="34"/>
      <c r="AD7" s="34"/>
      <c r="AE7" s="34"/>
      <c r="AF7" s="34"/>
      <c r="AG7" s="34"/>
      <c r="AH7" s="34"/>
      <c r="AI7" s="34"/>
      <c r="AK7" s="35" t="n">
        <f aca="false">IF($J7="","",IF($J7="S1",0.1,IF($J7="S2",0.05,IF($J7="S3",0,"")))*F7)</f>
        <v>700000</v>
      </c>
      <c r="AL7" s="36" t="n">
        <f aca="false">IF($B7="","",EDATE(EOMONTH($B7,0),AK$2))</f>
        <v>43131</v>
      </c>
      <c r="AM7" s="37" t="n">
        <f aca="false">IF($J7="","",IF($J7="S1",0.2/3,IF($J7="S2",0.05,IF($J7="S3",0.15,"")))*F7)</f>
        <v>466666.666666667</v>
      </c>
      <c r="AN7" s="38" t="n">
        <f aca="false">IF($B7="","",EDATE(EOMONTH($B7,0),AM$2))</f>
        <v>43220</v>
      </c>
      <c r="AO7" s="35" t="n">
        <f aca="false">IF($J7="","",IF($J7="S1",0.2/3,IF($J7="S2",0.05,IF($J7="S3",0.15,"")))*F7)</f>
        <v>466666.666666667</v>
      </c>
      <c r="AP7" s="36" t="n">
        <f aca="false">IF($B7="","",EDATE(EOMONTH($B7,0),AO$2))</f>
        <v>43251</v>
      </c>
      <c r="AQ7" s="37" t="n">
        <f aca="false">IF($J7="","",IF($J7="S1",0.2/3,IF($J7="S2",0.05,IF($J7="S3",0,"")))*F7)</f>
        <v>466666.666666667</v>
      </c>
      <c r="AR7" s="38" t="n">
        <f aca="false">IF($B7="","",EDATE(EOMONTH($B7,0),AQ$2))</f>
        <v>43281</v>
      </c>
      <c r="AS7" s="35" t="n">
        <f aca="false">IF($J7="","",IF($J7="S1",0.05,IF($J7="S2",0,IF($J7="S3",0,"")))*F7)</f>
        <v>350000</v>
      </c>
      <c r="AT7" s="36" t="n">
        <f aca="false">IF($B7="","",EDATE(EOMONTH($B7,0),AS$2))</f>
        <v>43312</v>
      </c>
      <c r="AU7" s="37" t="n">
        <f aca="false">IF($J7="","",IF($J7="S1",0.05,IF($J7="S2",0,IF($J7="S3",0,"")))*F7)</f>
        <v>350000</v>
      </c>
      <c r="AV7" s="38" t="n">
        <f aca="false">IF($B7="","",EDATE(EOMONTH($B7,0),AU$2))</f>
        <v>43404</v>
      </c>
      <c r="AW7" s="35" t="n">
        <f aca="false">IF($J7="","",IF($J7="S1",0.01875,IF($J7="S2",0,IF($J7="S3",0,"")))*F7)</f>
        <v>131250</v>
      </c>
      <c r="AX7" s="36" t="n">
        <f aca="false">IF($B7="","",EDATE(EOMONTH($B7,0),AW$2))</f>
        <v>43434</v>
      </c>
      <c r="AY7" s="37" t="n">
        <f aca="false">IF($J7="","",IF($J7="S1",0.01875,IF($J7="S2",0,IF($J7="S3",0,"")))*F7)</f>
        <v>131250</v>
      </c>
      <c r="AZ7" s="38" t="n">
        <f aca="false">IF($B7="","",EDATE(EOMONTH($B7,0),AY$2))</f>
        <v>43465</v>
      </c>
      <c r="BA7" s="35" t="n">
        <f aca="false">IF($J7="","",IF($J7="S1",0.21875,IF($J7="S2",0,IF($J7="S3",0,"")))*F7)</f>
        <v>1531250</v>
      </c>
      <c r="BB7" s="36" t="n">
        <f aca="false">IF($B7="","",EDATE(EOMONTH($B7,0),BA$2))</f>
        <v>43496</v>
      </c>
      <c r="BC7" s="37" t="n">
        <f aca="false">IF($J7="","",IF($J7="S1",0.01875,IF($J7="S2",0,IF($J7="S3",0,"")))*F7)</f>
        <v>131250</v>
      </c>
      <c r="BD7" s="38" t="n">
        <f aca="false">IF($B7="","",EDATE(EOMONTH($B7,0),BC$2))</f>
        <v>43524</v>
      </c>
      <c r="BE7" s="35" t="n">
        <f aca="false">IF($J7="","",IF($J7="S1",0.01875,IF($J7="S2",0,IF($J7="S3",0,"")))*F7)</f>
        <v>131250</v>
      </c>
      <c r="BF7" s="36" t="n">
        <f aca="false">IF($B7="","",EDATE(EOMONTH($B7,0),BE$2))</f>
        <v>43555</v>
      </c>
      <c r="BG7" s="37" t="n">
        <f aca="false">IF($J7="","",IF($J7="S1",0.08875,IF($J7="S2",0.085,IF($J7="S3",0,"")))*F7)</f>
        <v>621250</v>
      </c>
      <c r="BH7" s="38" t="n">
        <f aca="false">IF($B7="","",EDATE(EOMONTH($B7,0),BG$2))</f>
        <v>43585</v>
      </c>
      <c r="BI7" s="35" t="n">
        <f aca="false">IF($J7="","",IF($J7="S1",0.08875,IF($J7="S2",0.085,IF($J7="S3",0,"")))*F7)</f>
        <v>621250</v>
      </c>
      <c r="BJ7" s="36" t="n">
        <f aca="false">IF($B7="","",EDATE(EOMONTH($B7,0),BI$2))</f>
        <v>43616</v>
      </c>
      <c r="BK7" s="37" t="n">
        <f aca="false">IF($J7="","",IF($J7="S1",0.07,IF($J7="S2",0.085,IF($J7="S3",0,"")))*F7)</f>
        <v>490000</v>
      </c>
      <c r="BL7" s="38" t="n">
        <f aca="false">IF($B7="","",EDATE(EOMONTH($B7,0),BK$2))</f>
        <v>43646</v>
      </c>
      <c r="BM7" s="35" t="n">
        <f aca="false">IF($J7="","",IF($J7="S1",0.07,IF($J7="S2",0.135,IF($J7="S3",0.025,"")))*F7)</f>
        <v>490000</v>
      </c>
      <c r="BN7" s="36" t="n">
        <f aca="false">IF($B7="","",EDATE(EOMONTH($B7,0),BM$2))</f>
        <v>43677</v>
      </c>
      <c r="BO7" s="37" t="n">
        <f aca="false">IF($J7="","",IF($J7="S1",0.07,IF($J7="S2",0.085,IF($J7="S3",0,"")))*F7)</f>
        <v>490000</v>
      </c>
      <c r="BP7" s="38" t="n">
        <f aca="false">IF($B7="","",EDATE(EOMONTH($B7,0),BO$2))</f>
        <v>43708</v>
      </c>
      <c r="BQ7" s="35" t="n">
        <f aca="false">IF($J7="","",IF($J7="S1",0.05,IF($J7="S2",0.025,IF($J7="S3",0.025,"")))*F7)</f>
        <v>350000</v>
      </c>
      <c r="BR7" s="36" t="n">
        <f aca="false">IF($B7="","",EDATE(EOMONTH($B7,0),BQ$2))</f>
        <v>44286</v>
      </c>
      <c r="BS7" s="39" t="n">
        <v>37500</v>
      </c>
      <c r="BT7" s="39" t="n">
        <v>87500</v>
      </c>
    </row>
    <row r="8" customFormat="false" ht="15" hidden="false" customHeight="false" outlineLevel="0" collapsed="false">
      <c r="A8" s="21" t="s">
        <v>40</v>
      </c>
      <c r="B8" s="21"/>
      <c r="C8" s="23"/>
      <c r="D8" s="45"/>
      <c r="E8" s="40" t="str">
        <f aca="false">IF($J8="","",IF($J8="S1",0,IF($J8="S2",0.057,IF($J8="S3",0.02,""))))</f>
        <v/>
      </c>
      <c r="F8" s="25"/>
      <c r="G8" s="42" t="str">
        <f aca="false">IF($J8="","",IF($J8="S1",100000,IF($J8="S2",0,IF($J8="S3",12000,""))))</f>
        <v/>
      </c>
      <c r="H8" s="43"/>
      <c r="I8" s="44" t="str">
        <f aca="false">IF(J8="","",E8*F8+G8)</f>
        <v/>
      </c>
      <c r="K8" s="29" t="str">
        <f aca="false">IF($J8="","",IF($J8="S1",0.1,IF($J8="S2",0.05,IF($J8="S3",0,""))))</f>
        <v/>
      </c>
      <c r="L8" s="30" t="str">
        <f aca="false">IF($B8="","",TEXT(EOMONTH($B8,$L$2),"jj/mm/aa"))</f>
        <v/>
      </c>
      <c r="M8" s="31" t="str">
        <f aca="false">IF($J8="","",IF($J8="S1",0.2,IF($J8="S2",0.15,IF($J8="S3",0.15,""))))</f>
        <v/>
      </c>
      <c r="N8" s="32" t="str">
        <f aca="false">IF($B8="","",TEXT(EOMONTH($B8,$N$2),"jj/mm/aa"))</f>
        <v/>
      </c>
      <c r="O8" s="29" t="str">
        <f aca="false">IF($J8="","",IF($J8="S1",0.05,IF($J8="S2",0,IF($J8="S3",0,""))))</f>
        <v/>
      </c>
      <c r="P8" s="30" t="str">
        <f aca="false">IF($B8="","",TEXT(EOMONTH($B8,$P$2),"jj/mm/aa"))</f>
        <v/>
      </c>
      <c r="Q8" s="31" t="str">
        <f aca="false">IF($J8="","",IF($J8="S1",0.15,IF($J8="S2",0,IF($J8="S3",0,""))))</f>
        <v/>
      </c>
      <c r="R8" s="32" t="str">
        <f aca="false">IF($B8="","",TEXT(EOMONTH($B8,$R$2),"jj/mm/aa"))</f>
        <v/>
      </c>
      <c r="S8" s="29" t="str">
        <f aca="false">IF($J8="","",IF($J8="S1",0.2,IF($J8="S2",0.25,IF($J8="S3",0.5,""))))</f>
        <v/>
      </c>
      <c r="T8" s="30" t="str">
        <f aca="false">IF($B8="","",TEXT(EOMONTH($B8,$T$2),"jj/mm/aa"))</f>
        <v/>
      </c>
      <c r="U8" s="31" t="str">
        <f aca="false">IF($J8="","",IF($J8="S1",0.35,IF($J8="S2",0.425,IF($J8="S3",0,""))))</f>
        <v/>
      </c>
      <c r="V8" s="32" t="str">
        <f aca="false">IF($B8="","",TEXT(EOMONTH($B8,$V$2),"jj/mm/aa"))</f>
        <v/>
      </c>
      <c r="W8" s="29" t="str">
        <f aca="false">IF($J8="","",IF($J8="S1",0,IF($J8="S2",0.05,IF($J8="S3",0.025,""))))</f>
        <v/>
      </c>
      <c r="X8" s="30" t="str">
        <f aca="false">IF($B8="","",TEXT(EOMONTH($B8,$X$2),"jj/mm/aa"))</f>
        <v/>
      </c>
      <c r="Y8" s="31" t="str">
        <f aca="false">IF($J8="","",IF($J8="S1",0.05,IF($J8="S2",0.025,IF($J8="S3",0.025,""))))</f>
        <v/>
      </c>
      <c r="Z8" s="32" t="str">
        <f aca="false">IF($B8="","",TEXT(EOMONTH($B8,$Z$2),"jj/mm/aa"))</f>
        <v/>
      </c>
      <c r="AA8" s="33" t="str">
        <f aca="false">IF(J8="","",SUM(K8:Y8,E8))</f>
        <v/>
      </c>
      <c r="AB8" s="34"/>
      <c r="AC8" s="34"/>
      <c r="AD8" s="34"/>
      <c r="AE8" s="34"/>
      <c r="AF8" s="34"/>
      <c r="AG8" s="34"/>
      <c r="AH8" s="34"/>
      <c r="AI8" s="34"/>
      <c r="AK8" s="35" t="str">
        <f aca="false">IF($J8="","",IF($J8="S1",0.1,IF($J8="S2",0.05,IF($J8="S3",0,"")))*F8)</f>
        <v/>
      </c>
      <c r="AL8" s="36" t="str">
        <f aca="false">IF($B8="","",EDATE(EOMONTH($B8,0),AK$2))</f>
        <v/>
      </c>
      <c r="AM8" s="37" t="str">
        <f aca="false">IF($J8="","",IF($J8="S1",0.2/3,IF($J8="S2",0.05,IF($J8="S3",0.15,"")))*F8)</f>
        <v/>
      </c>
      <c r="AN8" s="38" t="str">
        <f aca="false">IF($B8="","",EDATE(EOMONTH($B8,0),AM$2))</f>
        <v/>
      </c>
      <c r="AO8" s="35" t="str">
        <f aca="false">IF($J8="","",IF($J8="S1",0.2/3,IF($J8="S2",0.05,IF($J8="S3",0.15,"")))*F8)</f>
        <v/>
      </c>
      <c r="AP8" s="36" t="str">
        <f aca="false">IF($B8="","",EDATE(EOMONTH($B8,0),AO$2))</f>
        <v/>
      </c>
      <c r="AQ8" s="37" t="str">
        <f aca="false">IF($J8="","",IF($J8="S1",0.2/3,IF($J8="S2",0.05,IF($J8="S3",0,"")))*F8)</f>
        <v/>
      </c>
      <c r="AR8" s="38" t="str">
        <f aca="false">IF($B8="","",EDATE(EOMONTH($B8,0),AQ$2))</f>
        <v/>
      </c>
      <c r="AS8" s="35" t="str">
        <f aca="false">IF($J8="","",IF($J8="S1",0.05,IF($J8="S2",0,IF($J8="S3",0,"")))*F8)</f>
        <v/>
      </c>
      <c r="AT8" s="36" t="str">
        <f aca="false">IF($B8="","",EDATE(EOMONTH($B8,0),AS$2))</f>
        <v/>
      </c>
      <c r="AU8" s="37" t="str">
        <f aca="false">IF($J8="","",IF($J8="S1",0.05,IF($J8="S2",0,IF($J8="S3",0,"")))*F8)</f>
        <v/>
      </c>
      <c r="AV8" s="38" t="str">
        <f aca="false">IF($B8="","",EDATE(EOMONTH($B8,0),AU$2))</f>
        <v/>
      </c>
      <c r="AW8" s="35" t="str">
        <f aca="false">IF($J8="","",IF($J8="S1",0.01875,IF($J8="S2",0,IF($J8="S3",0,"")))*F8)</f>
        <v/>
      </c>
      <c r="AX8" s="36" t="str">
        <f aca="false">IF($B8="","",EDATE(EOMONTH($B8,0),AW$2))</f>
        <v/>
      </c>
      <c r="AY8" s="37" t="str">
        <f aca="false">IF($J8="","",IF($J8="S1",0.01875,IF($J8="S2",0,IF($J8="S3",0,"")))*F8)</f>
        <v/>
      </c>
      <c r="AZ8" s="38" t="str">
        <f aca="false">IF($B8="","",EDATE(EOMONTH($B8,0),AY$2))</f>
        <v/>
      </c>
      <c r="BA8" s="35" t="str">
        <f aca="false">IF($J8="","",IF($J8="S1",0.21875,IF($J8="S2",0,IF($J8="S3",0,"")))*F8)</f>
        <v/>
      </c>
      <c r="BB8" s="36" t="str">
        <f aca="false">IF($B8="","",EDATE(EOMONTH($B8,0),BA$2))</f>
        <v/>
      </c>
      <c r="BC8" s="37" t="str">
        <f aca="false">IF($J8="","",IF($J8="S1",0.01875,IF($J8="S2",0,IF($J8="S3",0,"")))*F8)</f>
        <v/>
      </c>
      <c r="BD8" s="38" t="str">
        <f aca="false">IF($B8="","",EDATE(EOMONTH($B8,0),BC$2))</f>
        <v/>
      </c>
      <c r="BE8" s="35" t="str">
        <f aca="false">IF($J8="","",IF($J8="S1",0.01875,IF($J8="S2",0,IF($J8="S3",0,"")))*F8)</f>
        <v/>
      </c>
      <c r="BF8" s="36" t="str">
        <f aca="false">IF($B8="","",EDATE(EOMONTH($B8,0),BE$2))</f>
        <v/>
      </c>
      <c r="BG8" s="37" t="str">
        <f aca="false">IF($J8="","",IF($J8="S1",0.08875,IF($J8="S2",0.085,IF($J8="S3",0,"")))*F8)</f>
        <v/>
      </c>
      <c r="BH8" s="38" t="str">
        <f aca="false">IF($B8="","",EDATE(EOMONTH($B8,0),BG$2))</f>
        <v/>
      </c>
      <c r="BI8" s="35" t="str">
        <f aca="false">IF($J8="","",IF($J8="S1",0.08875,IF($J8="S2",0.085,IF($J8="S3",0,"")))*F8)</f>
        <v/>
      </c>
      <c r="BJ8" s="36" t="str">
        <f aca="false">IF($B8="","",EDATE(EOMONTH($B8,0),BI$2))</f>
        <v/>
      </c>
      <c r="BK8" s="37" t="str">
        <f aca="false">IF($J8="","",IF($J8="S1",0.07,IF($J8="S2",0.085,IF($J8="S3",0,"")))*F8)</f>
        <v/>
      </c>
      <c r="BL8" s="38" t="str">
        <f aca="false">IF($B8="","",EDATE(EOMONTH($B8,0),BK$2))</f>
        <v/>
      </c>
      <c r="BM8" s="35" t="str">
        <f aca="false">IF($J8="","",IF($J8="S1",0.07,IF($J8="S2",0.135,IF($J8="S3",0.025,"")))*F8)</f>
        <v/>
      </c>
      <c r="BN8" s="36" t="str">
        <f aca="false">IF($B8="","",EDATE(EOMONTH($B8,0),BM$2))</f>
        <v/>
      </c>
      <c r="BO8" s="37" t="str">
        <f aca="false">IF($J8="","",IF($J8="S1",0.07,IF($J8="S2",0.085,IF($J8="S3",0,"")))*F8)</f>
        <v/>
      </c>
      <c r="BP8" s="38" t="str">
        <f aca="false">IF($B8="","",EDATE(EOMONTH($B8,0),BO$2))</f>
        <v/>
      </c>
      <c r="BQ8" s="35" t="str">
        <f aca="false">IF($J8="","",IF($J8="S1",0.05,IF($J8="S2",0.025,IF($J8="S3",0.025,"")))*F8)</f>
        <v/>
      </c>
      <c r="BR8" s="36" t="str">
        <f aca="false">IF($B8="","",EDATE(EOMONTH($B8,0),BQ$2))</f>
        <v/>
      </c>
      <c r="BS8" s="39" t="n">
        <v>5550</v>
      </c>
      <c r="BT8" s="39" t="n">
        <v>12950</v>
      </c>
    </row>
    <row r="9" customFormat="false" ht="15" hidden="false" customHeight="false" outlineLevel="0" collapsed="false">
      <c r="A9" s="21" t="s">
        <v>41</v>
      </c>
      <c r="B9" s="21"/>
      <c r="C9" s="23"/>
      <c r="D9" s="45"/>
      <c r="E9" s="40" t="str">
        <f aca="false">IF($J9="","",IF($J9="S1",0,IF($J9="S2",0.057,IF($J9="S3",0.02,""))))</f>
        <v/>
      </c>
      <c r="F9" s="25"/>
      <c r="G9" s="42" t="str">
        <f aca="false">IF($J9="","",IF($J9="S1",100000,IF($J9="S2",0,IF($J9="S3",12000,""))))</f>
        <v/>
      </c>
      <c r="H9" s="43"/>
      <c r="I9" s="44" t="str">
        <f aca="false">IF(J9="","",E9*F9+G9)</f>
        <v/>
      </c>
      <c r="K9" s="29" t="str">
        <f aca="false">IF($J9="","",IF($J9="S1",0.1,IF($J9="S2",0.05,IF($J9="S3",0,""))))</f>
        <v/>
      </c>
      <c r="L9" s="30" t="str">
        <f aca="false">IF($B9="","",TEXT(EOMONTH($B9,$L$2),"jj/mm/aa"))</f>
        <v/>
      </c>
      <c r="M9" s="31" t="str">
        <f aca="false">IF($J9="","",IF($J9="S1",0.2,IF($J9="S2",0.15,IF($J9="S3",0.15,""))))</f>
        <v/>
      </c>
      <c r="N9" s="32" t="str">
        <f aca="false">IF($B9="","",TEXT(EOMONTH($B9,$N$2),"jj/mm/aa"))</f>
        <v/>
      </c>
      <c r="O9" s="29" t="str">
        <f aca="false">IF($J9="","",IF($J9="S1",0.05,IF($J9="S2",0,IF($J9="S3",0,""))))</f>
        <v/>
      </c>
      <c r="P9" s="30" t="str">
        <f aca="false">IF($B9="","",TEXT(EOMONTH($B9,$P$2),"jj/mm/aa"))</f>
        <v/>
      </c>
      <c r="Q9" s="31" t="str">
        <f aca="false">IF($J9="","",IF($J9="S1",0.15,IF($J9="S2",0,IF($J9="S3",0,""))))</f>
        <v/>
      </c>
      <c r="R9" s="32" t="str">
        <f aca="false">IF($B9="","",TEXT(EOMONTH($B9,$R$2),"jj/mm/aa"))</f>
        <v/>
      </c>
      <c r="S9" s="29" t="str">
        <f aca="false">IF($J9="","",IF($J9="S1",0.2,IF($J9="S2",0.25,IF($J9="S3",0.5,""))))</f>
        <v/>
      </c>
      <c r="T9" s="30" t="str">
        <f aca="false">IF($B9="","",TEXT(EOMONTH($B9,$T$2),"jj/mm/aa"))</f>
        <v/>
      </c>
      <c r="U9" s="31" t="str">
        <f aca="false">IF($J9="","",IF($J9="S1",0.35,IF($J9="S2",0.425,IF($J9="S3",0,""))))</f>
        <v/>
      </c>
      <c r="V9" s="32" t="str">
        <f aca="false">IF($B9="","",TEXT(EOMONTH($B9,$V$2),"jj/mm/aa"))</f>
        <v/>
      </c>
      <c r="W9" s="29" t="str">
        <f aca="false">IF($J9="","",IF($J9="S1",0,IF($J9="S2",0.05,IF($J9="S3",0.025,""))))</f>
        <v/>
      </c>
      <c r="X9" s="30" t="str">
        <f aca="false">IF($B9="","",TEXT(EOMONTH($B9,$X$2),"jj/mm/aa"))</f>
        <v/>
      </c>
      <c r="Y9" s="31" t="str">
        <f aca="false">IF($J9="","",IF($J9="S1",0.05,IF($J9="S2",0.025,IF($J9="S3",0.025,""))))</f>
        <v/>
      </c>
      <c r="Z9" s="32" t="str">
        <f aca="false">IF($B9="","",TEXT(EOMONTH($B9,$Z$2),"jj/mm/aa"))</f>
        <v/>
      </c>
      <c r="AA9" s="33" t="str">
        <f aca="false">IF(J9="","",SUM(K9:Y9,E9))</f>
        <v/>
      </c>
      <c r="AB9" s="34"/>
      <c r="AC9" s="34"/>
      <c r="AD9" s="34"/>
      <c r="AE9" s="34"/>
      <c r="AF9" s="34"/>
      <c r="AG9" s="34"/>
      <c r="AH9" s="34"/>
      <c r="AI9" s="34"/>
      <c r="AK9" s="35" t="str">
        <f aca="false">IF($J9="","",IF($J9="S1",0.1,IF($J9="S2",0.05,IF($J9="S3",0,"")))*F9)</f>
        <v/>
      </c>
      <c r="AL9" s="36" t="str">
        <f aca="false">IF($B9="","",EDATE(EOMONTH($B9,0),AK$2))</f>
        <v/>
      </c>
      <c r="AM9" s="37" t="str">
        <f aca="false">IF($J9="","",IF($J9="S1",0.2/3,IF($J9="S2",0.05,IF($J9="S3",0.15,"")))*F9)</f>
        <v/>
      </c>
      <c r="AN9" s="38" t="str">
        <f aca="false">IF($B9="","",EDATE(EOMONTH($B9,0),AM$2))</f>
        <v/>
      </c>
      <c r="AO9" s="35" t="str">
        <f aca="false">IF($J9="","",IF($J9="S1",0.2/3,IF($J9="S2",0.05,IF($J9="S3",0.15,"")))*F9)</f>
        <v/>
      </c>
      <c r="AP9" s="36" t="str">
        <f aca="false">IF($B9="","",EDATE(EOMONTH($B9,0),AO$2))</f>
        <v/>
      </c>
      <c r="AQ9" s="37" t="str">
        <f aca="false">IF($J9="","",IF($J9="S1",0.2/3,IF($J9="S2",0.05,IF($J9="S3",0,"")))*F9)</f>
        <v/>
      </c>
      <c r="AR9" s="38" t="str">
        <f aca="false">IF($B9="","",EDATE(EOMONTH($B9,0),AQ$2))</f>
        <v/>
      </c>
      <c r="AS9" s="35" t="str">
        <f aca="false">IF($J9="","",IF($J9="S1",0.05,IF($J9="S2",0,IF($J9="S3",0,"")))*F9)</f>
        <v/>
      </c>
      <c r="AT9" s="36" t="str">
        <f aca="false">IF($B9="","",EDATE(EOMONTH($B9,0),AS$2))</f>
        <v/>
      </c>
      <c r="AU9" s="37" t="str">
        <f aca="false">IF($J9="","",IF($J9="S1",0.05,IF($J9="S2",0,IF($J9="S3",0,"")))*F9)</f>
        <v/>
      </c>
      <c r="AV9" s="38" t="str">
        <f aca="false">IF($B9="","",EDATE(EOMONTH($B9,0),AU$2))</f>
        <v/>
      </c>
      <c r="AW9" s="35" t="str">
        <f aca="false">IF($J9="","",IF($J9="S1",0.01875,IF($J9="S2",0,IF($J9="S3",0,"")))*F9)</f>
        <v/>
      </c>
      <c r="AX9" s="36" t="str">
        <f aca="false">IF($B9="","",EDATE(EOMONTH($B9,0),AW$2))</f>
        <v/>
      </c>
      <c r="AY9" s="37" t="str">
        <f aca="false">IF($J9="","",IF($J9="S1",0.01875,IF($J9="S2",0,IF($J9="S3",0,"")))*F9)</f>
        <v/>
      </c>
      <c r="AZ9" s="38" t="str">
        <f aca="false">IF($B9="","",EDATE(EOMONTH($B9,0),AY$2))</f>
        <v/>
      </c>
      <c r="BA9" s="35" t="str">
        <f aca="false">IF($J9="","",IF($J9="S1",0.21875,IF($J9="S2",0,IF($J9="S3",0,"")))*F9)</f>
        <v/>
      </c>
      <c r="BB9" s="36" t="str">
        <f aca="false">IF($B9="","",EDATE(EOMONTH($B9,0),BA$2))</f>
        <v/>
      </c>
      <c r="BC9" s="37" t="str">
        <f aca="false">IF($J9="","",IF($J9="S1",0.01875,IF($J9="S2",0,IF($J9="S3",0,"")))*F9)</f>
        <v/>
      </c>
      <c r="BD9" s="38" t="str">
        <f aca="false">IF($B9="","",EDATE(EOMONTH($B9,0),BC$2))</f>
        <v/>
      </c>
      <c r="BE9" s="35" t="str">
        <f aca="false">IF($J9="","",IF($J9="S1",0.01875,IF($J9="S2",0,IF($J9="S3",0,"")))*F9)</f>
        <v/>
      </c>
      <c r="BF9" s="36" t="str">
        <f aca="false">IF($B9="","",EDATE(EOMONTH($B9,0),BE$2))</f>
        <v/>
      </c>
      <c r="BG9" s="37" t="str">
        <f aca="false">IF($J9="","",IF($J9="S1",0.08875,IF($J9="S2",0.085,IF($J9="S3",0,"")))*F9)</f>
        <v/>
      </c>
      <c r="BH9" s="38" t="str">
        <f aca="false">IF($B9="","",EDATE(EOMONTH($B9,0),BG$2))</f>
        <v/>
      </c>
      <c r="BI9" s="35" t="str">
        <f aca="false">IF($J9="","",IF($J9="S1",0.08875,IF($J9="S2",0.085,IF($J9="S3",0,"")))*F9)</f>
        <v/>
      </c>
      <c r="BJ9" s="36" t="str">
        <f aca="false">IF($B9="","",EDATE(EOMONTH($B9,0),BI$2))</f>
        <v/>
      </c>
      <c r="BK9" s="37" t="str">
        <f aca="false">IF($J9="","",IF($J9="S1",0.07,IF($J9="S2",0.085,IF($J9="S3",0,"")))*F9)</f>
        <v/>
      </c>
      <c r="BL9" s="38" t="str">
        <f aca="false">IF($B9="","",EDATE(EOMONTH($B9,0),BK$2))</f>
        <v/>
      </c>
      <c r="BM9" s="35" t="str">
        <f aca="false">IF($J9="","",IF($J9="S1",0.07,IF($J9="S2",0.135,IF($J9="S3",0.025,"")))*F9)</f>
        <v/>
      </c>
      <c r="BN9" s="36" t="str">
        <f aca="false">IF($B9="","",EDATE(EOMONTH($B9,0),BM$2))</f>
        <v/>
      </c>
      <c r="BO9" s="37" t="str">
        <f aca="false">IF($J9="","",IF($J9="S1",0.07,IF($J9="S2",0.085,IF($J9="S3",0,"")))*F9)</f>
        <v/>
      </c>
      <c r="BP9" s="38" t="str">
        <f aca="false">IF($B9="","",EDATE(EOMONTH($B9,0),BO$2))</f>
        <v/>
      </c>
      <c r="BQ9" s="35" t="str">
        <f aca="false">IF($J9="","",IF($J9="S1",0.05,IF($J9="S2",0.025,IF($J9="S3",0.025,"")))*F9)</f>
        <v/>
      </c>
      <c r="BR9" s="36" t="str">
        <f aca="false">IF($B9="","",EDATE(EOMONTH($B9,0),BQ$2))</f>
        <v/>
      </c>
      <c r="BS9" s="39" t="n">
        <v>0</v>
      </c>
      <c r="BT9" s="39" t="n">
        <v>29000</v>
      </c>
    </row>
    <row r="10" customFormat="false" ht="15" hidden="false" customHeight="false" outlineLevel="0" collapsed="false">
      <c r="A10" s="21" t="s">
        <v>42</v>
      </c>
      <c r="B10" s="21"/>
      <c r="C10" s="23"/>
      <c r="D10" s="45"/>
      <c r="E10" s="40" t="str">
        <f aca="false">IF($J10="","",IF($J10="S1",0,IF($J10="S2",0.057,IF($J10="S3",0.02,""))))</f>
        <v/>
      </c>
      <c r="F10" s="25"/>
      <c r="G10" s="42" t="str">
        <f aca="false">IF($J10="","",IF($J10="S1",100000,IF($J10="S2",0,IF($J10="S3",12000,""))))</f>
        <v/>
      </c>
      <c r="H10" s="43"/>
      <c r="I10" s="44" t="str">
        <f aca="false">IF(J10="","",E10*F10+G10)</f>
        <v/>
      </c>
      <c r="K10" s="29" t="str">
        <f aca="false">IF($J10="","",IF($J10="S1",0.1,IF($J10="S2",0.05,IF($J10="S3",0,""))))</f>
        <v/>
      </c>
      <c r="L10" s="30" t="str">
        <f aca="false">IF($B10="","",TEXT(EOMONTH($B10,$L$2),"jj/mm/aa"))</f>
        <v/>
      </c>
      <c r="M10" s="31" t="str">
        <f aca="false">IF($J10="","",IF($J10="S1",0.2,IF($J10="S2",0.15,IF($J10="S3",0.15,""))))</f>
        <v/>
      </c>
      <c r="N10" s="32" t="str">
        <f aca="false">IF($B10="","",TEXT(EOMONTH($B10,$N$2),"jj/mm/aa"))</f>
        <v/>
      </c>
      <c r="O10" s="29" t="str">
        <f aca="false">IF($J10="","",IF($J10="S1",0.05,IF($J10="S2",0,IF($J10="S3",0,""))))</f>
        <v/>
      </c>
      <c r="P10" s="30" t="str">
        <f aca="false">IF($B10="","",TEXT(EOMONTH($B10,$P$2),"jj/mm/aa"))</f>
        <v/>
      </c>
      <c r="Q10" s="31" t="str">
        <f aca="false">IF($J10="","",IF($J10="S1",0.15,IF($J10="S2",0,IF($J10="S3",0,""))))</f>
        <v/>
      </c>
      <c r="R10" s="32" t="str">
        <f aca="false">IF($B10="","",TEXT(EOMONTH($B10,$R$2),"jj/mm/aa"))</f>
        <v/>
      </c>
      <c r="S10" s="29" t="str">
        <f aca="false">IF($J10="","",IF($J10="S1",0.2,IF($J10="S2",0.25,IF($J10="S3",0.5,""))))</f>
        <v/>
      </c>
      <c r="T10" s="30" t="str">
        <f aca="false">IF($B10="","",TEXT(EOMONTH($B10,$T$2),"jj/mm/aa"))</f>
        <v/>
      </c>
      <c r="U10" s="31" t="str">
        <f aca="false">IF($J10="","",IF($J10="S1",0.35,IF($J10="S2",0.425,IF($J10="S3",0,""))))</f>
        <v/>
      </c>
      <c r="V10" s="32" t="str">
        <f aca="false">IF($B10="","",TEXT(EOMONTH($B10,$V$2),"jj/mm/aa"))</f>
        <v/>
      </c>
      <c r="W10" s="29" t="str">
        <f aca="false">IF($J10="","",IF($J10="S1",0,IF($J10="S2",0.05,IF($J10="S3",0.025,""))))</f>
        <v/>
      </c>
      <c r="X10" s="30" t="str">
        <f aca="false">IF($B10="","",TEXT(EOMONTH($B10,$X$2),"jj/mm/aa"))</f>
        <v/>
      </c>
      <c r="Y10" s="31" t="str">
        <f aca="false">IF($J10="","",IF($J10="S1",0.05,IF($J10="S2",0.025,IF($J10="S3",0.025,""))))</f>
        <v/>
      </c>
      <c r="Z10" s="32" t="str">
        <f aca="false">IF($B10="","",TEXT(EOMONTH($B10,$Z$2),"jj/mm/aa"))</f>
        <v/>
      </c>
      <c r="AA10" s="33" t="str">
        <f aca="false">IF(J10="","",SUM(K10:Y10,E10))</f>
        <v/>
      </c>
      <c r="AB10" s="34"/>
      <c r="AC10" s="34"/>
      <c r="AD10" s="34"/>
      <c r="AE10" s="34"/>
      <c r="AF10" s="34"/>
      <c r="AG10" s="34"/>
      <c r="AH10" s="34"/>
      <c r="AI10" s="34"/>
      <c r="AK10" s="35" t="str">
        <f aca="false">IF($J10="","",IF($J10="S1",0.1,IF($J10="S2",0.05,IF($J10="S3",0,"")))*F10)</f>
        <v/>
      </c>
      <c r="AL10" s="36" t="str">
        <f aca="false">IF($B10="","",EDATE(EOMONTH($B10,0),AK$2))</f>
        <v/>
      </c>
      <c r="AM10" s="37" t="str">
        <f aca="false">IF($J10="","",IF($J10="S1",0.2/3,IF($J10="S2",0.05,IF($J10="S3",0.15,"")))*F10)</f>
        <v/>
      </c>
      <c r="AN10" s="38" t="str">
        <f aca="false">IF($B10="","",EDATE(EOMONTH($B10,0),AM$2))</f>
        <v/>
      </c>
      <c r="AO10" s="35" t="str">
        <f aca="false">IF($J10="","",IF($J10="S1",0.2/3,IF($J10="S2",0.05,IF($J10="S3",0.15,"")))*F10)</f>
        <v/>
      </c>
      <c r="AP10" s="36" t="str">
        <f aca="false">IF($B10="","",EDATE(EOMONTH($B10,0),AO$2))</f>
        <v/>
      </c>
      <c r="AQ10" s="37" t="str">
        <f aca="false">IF($J10="","",IF($J10="S1",0.2/3,IF($J10="S2",0.05,IF($J10="S3",0,"")))*F10)</f>
        <v/>
      </c>
      <c r="AR10" s="38" t="str">
        <f aca="false">IF($B10="","",EDATE(EOMONTH($B10,0),AQ$2))</f>
        <v/>
      </c>
      <c r="AS10" s="35" t="str">
        <f aca="false">IF($J10="","",IF($J10="S1",0.05,IF($J10="S2",0,IF($J10="S3",0,"")))*F10)</f>
        <v/>
      </c>
      <c r="AT10" s="36" t="str">
        <f aca="false">IF($B10="","",EDATE(EOMONTH($B10,0),AS$2))</f>
        <v/>
      </c>
      <c r="AU10" s="37" t="str">
        <f aca="false">IF($J10="","",IF($J10="S1",0.05,IF($J10="S2",0,IF($J10="S3",0,"")))*F10)</f>
        <v/>
      </c>
      <c r="AV10" s="38" t="str">
        <f aca="false">IF($B10="","",EDATE(EOMONTH($B10,0),AU$2))</f>
        <v/>
      </c>
      <c r="AW10" s="35" t="str">
        <f aca="false">IF($J10="","",IF($J10="S1",0.01875,IF($J10="S2",0,IF($J10="S3",0,"")))*F10)</f>
        <v/>
      </c>
      <c r="AX10" s="36" t="str">
        <f aca="false">IF($B10="","",EDATE(EOMONTH($B10,0),AW$2))</f>
        <v/>
      </c>
      <c r="AY10" s="37" t="str">
        <f aca="false">IF($J10="","",IF($J10="S1",0.01875,IF($J10="S2",0,IF($J10="S3",0,"")))*F10)</f>
        <v/>
      </c>
      <c r="AZ10" s="38" t="str">
        <f aca="false">IF($B10="","",EDATE(EOMONTH($B10,0),AY$2))</f>
        <v/>
      </c>
      <c r="BA10" s="35" t="str">
        <f aca="false">IF($J10="","",IF($J10="S1",0.21875,IF($J10="S2",0,IF($J10="S3",0,"")))*F10)</f>
        <v/>
      </c>
      <c r="BB10" s="36" t="str">
        <f aca="false">IF($B10="","",EDATE(EOMONTH($B10,0),BA$2))</f>
        <v/>
      </c>
      <c r="BC10" s="37" t="str">
        <f aca="false">IF($J10="","",IF($J10="S1",0.01875,IF($J10="S2",0,IF($J10="S3",0,"")))*F10)</f>
        <v/>
      </c>
      <c r="BD10" s="38" t="str">
        <f aca="false">IF($B10="","",EDATE(EOMONTH($B10,0),BC$2))</f>
        <v/>
      </c>
      <c r="BE10" s="35" t="str">
        <f aca="false">IF($J10="","",IF($J10="S1",0.01875,IF($J10="S2",0,IF($J10="S3",0,"")))*F10)</f>
        <v/>
      </c>
      <c r="BF10" s="36" t="str">
        <f aca="false">IF($B10="","",EDATE(EOMONTH($B10,0),BE$2))</f>
        <v/>
      </c>
      <c r="BG10" s="37" t="str">
        <f aca="false">IF($J10="","",IF($J10="S1",0.08875,IF($J10="S2",0.085,IF($J10="S3",0,"")))*F10)</f>
        <v/>
      </c>
      <c r="BH10" s="38" t="str">
        <f aca="false">IF($B10="","",EDATE(EOMONTH($B10,0),BG$2))</f>
        <v/>
      </c>
      <c r="BI10" s="35" t="str">
        <f aca="false">IF($J10="","",IF($J10="S1",0.08875,IF($J10="S2",0.085,IF($J10="S3",0,"")))*F10)</f>
        <v/>
      </c>
      <c r="BJ10" s="36" t="str">
        <f aca="false">IF($B10="","",EDATE(EOMONTH($B10,0),BI$2))</f>
        <v/>
      </c>
      <c r="BK10" s="37" t="str">
        <f aca="false">IF($J10="","",IF($J10="S1",0.07,IF($J10="S2",0.085,IF($J10="S3",0,"")))*F10)</f>
        <v/>
      </c>
      <c r="BL10" s="38" t="str">
        <f aca="false">IF($B10="","",EDATE(EOMONTH($B10,0),BK$2))</f>
        <v/>
      </c>
      <c r="BM10" s="35" t="str">
        <f aca="false">IF($J10="","",IF($J10="S1",0.07,IF($J10="S2",0.135,IF($J10="S3",0.025,"")))*F10)</f>
        <v/>
      </c>
      <c r="BN10" s="36" t="str">
        <f aca="false">IF($B10="","",EDATE(EOMONTH($B10,0),BM$2))</f>
        <v/>
      </c>
      <c r="BO10" s="37" t="str">
        <f aca="false">IF($J10="","",IF($J10="S1",0.07,IF($J10="S2",0.085,IF($J10="S3",0,"")))*F10)</f>
        <v/>
      </c>
      <c r="BP10" s="38" t="str">
        <f aca="false">IF($B10="","",EDATE(EOMONTH($B10,0),BO$2))</f>
        <v/>
      </c>
      <c r="BQ10" s="35" t="str">
        <f aca="false">IF($J10="","",IF($J10="S1",0.05,IF($J10="S2",0.025,IF($J10="S3",0.025,"")))*F10)</f>
        <v/>
      </c>
      <c r="BR10" s="36" t="str">
        <f aca="false">IF($B10="","",EDATE(EOMONTH($B10,0),BQ$2))</f>
        <v/>
      </c>
      <c r="BS10" s="39" t="n">
        <v>1330</v>
      </c>
      <c r="BT10" s="39" t="n">
        <v>11970</v>
      </c>
    </row>
    <row r="11" customFormat="false" ht="15" hidden="false" customHeight="false" outlineLevel="0" collapsed="false">
      <c r="A11" s="21" t="s">
        <v>43</v>
      </c>
      <c r="B11" s="21"/>
      <c r="C11" s="23"/>
      <c r="D11" s="45"/>
      <c r="E11" s="40" t="str">
        <f aca="false">IF($J11="","",IF($J11="S1",0,IF($J11="S2",0.057,IF($J11="S3",0.02,""))))</f>
        <v/>
      </c>
      <c r="F11" s="25"/>
      <c r="G11" s="42" t="str">
        <f aca="false">IF($J11="","",IF($J11="S1",100000,IF($J11="S2",0,IF($J11="S3",12000,""))))</f>
        <v/>
      </c>
      <c r="H11" s="43"/>
      <c r="I11" s="44" t="str">
        <f aca="false">IF(J11="","",E11*F11+G11)</f>
        <v/>
      </c>
      <c r="K11" s="29" t="str">
        <f aca="false">IF($J11="","",IF($J11="S1",0.1,IF($J11="S2",0.05,IF($J11="S3",0,""))))</f>
        <v/>
      </c>
      <c r="L11" s="30" t="str">
        <f aca="false">IF($B11="","",TEXT(EOMONTH($B11,$L$2),"jj/mm/aa"))</f>
        <v/>
      </c>
      <c r="M11" s="31" t="str">
        <f aca="false">IF($J11="","",IF($J11="S1",0.2,IF($J11="S2",0.15,IF($J11="S3",0.15,""))))</f>
        <v/>
      </c>
      <c r="N11" s="32" t="str">
        <f aca="false">IF($B11="","",TEXT(EOMONTH($B11,$N$2),"jj/mm/aa"))</f>
        <v/>
      </c>
      <c r="O11" s="29" t="str">
        <f aca="false">IF($J11="","",IF($J11="S1",0.05,IF($J11="S2",0,IF($J11="S3",0,""))))</f>
        <v/>
      </c>
      <c r="P11" s="30" t="str">
        <f aca="false">IF($B11="","",TEXT(EOMONTH($B11,$P$2),"jj/mm/aa"))</f>
        <v/>
      </c>
      <c r="Q11" s="31" t="str">
        <f aca="false">IF($J11="","",IF($J11="S1",0.15,IF($J11="S2",0,IF($J11="S3",0,""))))</f>
        <v/>
      </c>
      <c r="R11" s="32" t="str">
        <f aca="false">IF($B11="","",TEXT(EOMONTH($B11,$R$2),"jj/mm/aa"))</f>
        <v/>
      </c>
      <c r="S11" s="29" t="str">
        <f aca="false">IF($J11="","",IF($J11="S1",0.2,IF($J11="S2",0.25,IF($J11="S3",0.5,""))))</f>
        <v/>
      </c>
      <c r="T11" s="30" t="str">
        <f aca="false">IF($B11="","",TEXT(EOMONTH($B11,$T$2),"jj/mm/aa"))</f>
        <v/>
      </c>
      <c r="U11" s="31" t="str">
        <f aca="false">IF($J11="","",IF($J11="S1",0.35,IF($J11="S2",0.425,IF($J11="S3",0,""))))</f>
        <v/>
      </c>
      <c r="V11" s="32" t="str">
        <f aca="false">IF($B11="","",TEXT(EOMONTH($B11,$V$2),"jj/mm/aa"))</f>
        <v/>
      </c>
      <c r="W11" s="29" t="str">
        <f aca="false">IF($J11="","",IF($J11="S1",0,IF($J11="S2",0.05,IF($J11="S3",0.025,""))))</f>
        <v/>
      </c>
      <c r="X11" s="30" t="str">
        <f aca="false">IF($B11="","",TEXT(EOMONTH($B11,$X$2),"jj/mm/aa"))</f>
        <v/>
      </c>
      <c r="Y11" s="31" t="str">
        <f aca="false">IF($J11="","",IF($J11="S1",0.05,IF($J11="S2",0.025,IF($J11="S3",0.025,""))))</f>
        <v/>
      </c>
      <c r="Z11" s="32" t="str">
        <f aca="false">IF($B11="","",TEXT(EOMONTH($B11,$Z$2),"jj/mm/aa"))</f>
        <v/>
      </c>
      <c r="AA11" s="33" t="str">
        <f aca="false">IF(J11="","",SUM(K11:Y11,E11))</f>
        <v/>
      </c>
      <c r="AB11" s="34"/>
      <c r="AC11" s="34"/>
      <c r="AD11" s="34"/>
      <c r="AE11" s="34"/>
      <c r="AF11" s="34"/>
      <c r="AG11" s="34"/>
      <c r="AH11" s="34"/>
      <c r="AI11" s="34"/>
      <c r="AK11" s="35" t="str">
        <f aca="false">IF($J11="","",IF($J11="S1",0.1,IF($J11="S2",0.05,IF($J11="S3",0,"")))*F11)</f>
        <v/>
      </c>
      <c r="AL11" s="36" t="str">
        <f aca="false">IF($B11="","",EDATE(EOMONTH($B11,0),AK$2))</f>
        <v/>
      </c>
      <c r="AM11" s="37" t="str">
        <f aca="false">IF($J11="","",IF($J11="S1",0.2/3,IF($J11="S2",0.05,IF($J11="S3",0.15,"")))*F11)</f>
        <v/>
      </c>
      <c r="AN11" s="38" t="str">
        <f aca="false">IF($B11="","",EDATE(EOMONTH($B11,0),AM$2))</f>
        <v/>
      </c>
      <c r="AO11" s="35" t="str">
        <f aca="false">IF($J11="","",IF($J11="S1",0.2/3,IF($J11="S2",0.05,IF($J11="S3",0.15,"")))*F11)</f>
        <v/>
      </c>
      <c r="AP11" s="36" t="str">
        <f aca="false">IF($B11="","",EDATE(EOMONTH($B11,0),AO$2))</f>
        <v/>
      </c>
      <c r="AQ11" s="37" t="str">
        <f aca="false">IF($J11="","",IF($J11="S1",0.2/3,IF($J11="S2",0.05,IF($J11="S3",0,"")))*F11)</f>
        <v/>
      </c>
      <c r="AR11" s="38" t="str">
        <f aca="false">IF($B11="","",EDATE(EOMONTH($B11,0),AQ$2))</f>
        <v/>
      </c>
      <c r="AS11" s="35" t="str">
        <f aca="false">IF($J11="","",IF($J11="S1",0.05,IF($J11="S2",0,IF($J11="S3",0,"")))*F11)</f>
        <v/>
      </c>
      <c r="AT11" s="36" t="str">
        <f aca="false">IF($B11="","",EDATE(EOMONTH($B11,0),AS$2))</f>
        <v/>
      </c>
      <c r="AU11" s="37" t="str">
        <f aca="false">IF($J11="","",IF($J11="S1",0.05,IF($J11="S2",0,IF($J11="S3",0,"")))*F11)</f>
        <v/>
      </c>
      <c r="AV11" s="38" t="str">
        <f aca="false">IF($B11="","",EDATE(EOMONTH($B11,0),AU$2))</f>
        <v/>
      </c>
      <c r="AW11" s="35" t="str">
        <f aca="false">IF($J11="","",IF($J11="S1",0.01875,IF($J11="S2",0,IF($J11="S3",0,"")))*F11)</f>
        <v/>
      </c>
      <c r="AX11" s="36" t="str">
        <f aca="false">IF($B11="","",EDATE(EOMONTH($B11,0),AW$2))</f>
        <v/>
      </c>
      <c r="AY11" s="37" t="str">
        <f aca="false">IF($J11="","",IF($J11="S1",0.01875,IF($J11="S2",0,IF($J11="S3",0,"")))*F11)</f>
        <v/>
      </c>
      <c r="AZ11" s="38" t="str">
        <f aca="false">IF($B11="","",EDATE(EOMONTH($B11,0),AY$2))</f>
        <v/>
      </c>
      <c r="BA11" s="35" t="str">
        <f aca="false">IF($J11="","",IF($J11="S1",0.21875,IF($J11="S2",0,IF($J11="S3",0,"")))*F11)</f>
        <v/>
      </c>
      <c r="BB11" s="36" t="str">
        <f aca="false">IF($B11="","",EDATE(EOMONTH($B11,0),BA$2))</f>
        <v/>
      </c>
      <c r="BC11" s="37" t="str">
        <f aca="false">IF($J11="","",IF($J11="S1",0.01875,IF($J11="S2",0,IF($J11="S3",0,"")))*F11)</f>
        <v/>
      </c>
      <c r="BD11" s="38" t="str">
        <f aca="false">IF($B11="","",EDATE(EOMONTH($B11,0),BC$2))</f>
        <v/>
      </c>
      <c r="BE11" s="35" t="str">
        <f aca="false">IF($J11="","",IF($J11="S1",0.01875,IF($J11="S2",0,IF($J11="S3",0,"")))*F11)</f>
        <v/>
      </c>
      <c r="BF11" s="36" t="str">
        <f aca="false">IF($B11="","",EDATE(EOMONTH($B11,0),BE$2))</f>
        <v/>
      </c>
      <c r="BG11" s="37" t="str">
        <f aca="false">IF($J11="","",IF($J11="S1",0.08875,IF($J11="S2",0.085,IF($J11="S3",0,"")))*F11)</f>
        <v/>
      </c>
      <c r="BH11" s="38" t="str">
        <f aca="false">IF($B11="","",EDATE(EOMONTH($B11,0),BG$2))</f>
        <v/>
      </c>
      <c r="BI11" s="35" t="str">
        <f aca="false">IF($J11="","",IF($J11="S1",0.08875,IF($J11="S2",0.085,IF($J11="S3",0,"")))*F11)</f>
        <v/>
      </c>
      <c r="BJ11" s="36" t="str">
        <f aca="false">IF($B11="","",EDATE(EOMONTH($B11,0),BI$2))</f>
        <v/>
      </c>
      <c r="BK11" s="37" t="str">
        <f aca="false">IF($J11="","",IF($J11="S1",0.07,IF($J11="S2",0.085,IF($J11="S3",0,"")))*F11)</f>
        <v/>
      </c>
      <c r="BL11" s="38" t="str">
        <f aca="false">IF($B11="","",EDATE(EOMONTH($B11,0),BK$2))</f>
        <v/>
      </c>
      <c r="BM11" s="35" t="str">
        <f aca="false">IF($J11="","",IF($J11="S1",0.07,IF($J11="S2",0.135,IF($J11="S3",0.025,"")))*F11)</f>
        <v/>
      </c>
      <c r="BN11" s="36" t="str">
        <f aca="false">IF($B11="","",EDATE(EOMONTH($B11,0),BM$2))</f>
        <v/>
      </c>
      <c r="BO11" s="37" t="str">
        <f aca="false">IF($J11="","",IF($J11="S1",0.07,IF($J11="S2",0.085,IF($J11="S3",0,"")))*F11)</f>
        <v/>
      </c>
      <c r="BP11" s="38" t="str">
        <f aca="false">IF($B11="","",EDATE(EOMONTH($B11,0),BO$2))</f>
        <v/>
      </c>
      <c r="BQ11" s="35" t="str">
        <f aca="false">IF($J11="","",IF($J11="S1",0.05,IF($J11="S2",0.025,IF($J11="S3",0.025,"")))*F11)</f>
        <v/>
      </c>
      <c r="BR11" s="36" t="str">
        <f aca="false">IF($B11="","",EDATE(EOMONTH($B11,0),BQ$2))</f>
        <v/>
      </c>
      <c r="BS11" s="39" t="n">
        <v>12480</v>
      </c>
      <c r="BT11" s="39" t="n">
        <v>2520</v>
      </c>
    </row>
    <row r="12" customFormat="false" ht="15" hidden="false" customHeight="false" outlineLevel="0" collapsed="false">
      <c r="A12" s="21" t="s">
        <v>44</v>
      </c>
      <c r="B12" s="21"/>
      <c r="C12" s="23"/>
      <c r="D12" s="45"/>
      <c r="E12" s="40" t="str">
        <f aca="false">IF($J12="","",IF($J12="S1",0,IF($J12="S2",0.057,IF($J12="S3",0.02,""))))</f>
        <v/>
      </c>
      <c r="F12" s="25"/>
      <c r="G12" s="42" t="str">
        <f aca="false">IF($J12="","",IF($J12="S1",100000,IF($J12="S2",0,IF($J12="S3",12000,""))))</f>
        <v/>
      </c>
      <c r="H12" s="43"/>
      <c r="I12" s="44" t="str">
        <f aca="false">IF(J12="","",E12*F12+G12)</f>
        <v/>
      </c>
      <c r="K12" s="29" t="str">
        <f aca="false">IF($J12="","",IF($J12="S1",0.1,IF($J12="S2",0.05,IF($J12="S3",0,""))))</f>
        <v/>
      </c>
      <c r="L12" s="30" t="str">
        <f aca="false">IF($B12="","",TEXT(EOMONTH($B12,$L$2),"jj/mm/aa"))</f>
        <v/>
      </c>
      <c r="M12" s="31" t="str">
        <f aca="false">IF($J12="","",IF($J12="S1",0.2,IF($J12="S2",0.15,IF($J12="S3",0.15,""))))</f>
        <v/>
      </c>
      <c r="N12" s="32" t="str">
        <f aca="false">IF($B12="","",TEXT(EOMONTH($B12,$N$2),"jj/mm/aa"))</f>
        <v/>
      </c>
      <c r="O12" s="29" t="str">
        <f aca="false">IF($J12="","",IF($J12="S1",0.05,IF($J12="S2",0,IF($J12="S3",0,""))))</f>
        <v/>
      </c>
      <c r="P12" s="30" t="str">
        <f aca="false">IF($B12="","",TEXT(EOMONTH($B12,$P$2),"jj/mm/aa"))</f>
        <v/>
      </c>
      <c r="Q12" s="31" t="str">
        <f aca="false">IF($J12="","",IF($J12="S1",0.15,IF($J12="S2",0,IF($J12="S3",0,""))))</f>
        <v/>
      </c>
      <c r="R12" s="32" t="str">
        <f aca="false">IF($B12="","",TEXT(EOMONTH($B12,$R$2),"jj/mm/aa"))</f>
        <v/>
      </c>
      <c r="S12" s="29" t="str">
        <f aca="false">IF($J12="","",IF($J12="S1",0.2,IF($J12="S2",0.25,IF($J12="S3",0.5,""))))</f>
        <v/>
      </c>
      <c r="T12" s="30" t="str">
        <f aca="false">IF($B12="","",TEXT(EOMONTH($B12,$T$2),"jj/mm/aa"))</f>
        <v/>
      </c>
      <c r="U12" s="31" t="str">
        <f aca="false">IF($J12="","",IF($J12="S1",0.35,IF($J12="S2",0.425,IF($J12="S3",0,""))))</f>
        <v/>
      </c>
      <c r="V12" s="32" t="str">
        <f aca="false">IF($B12="","",TEXT(EOMONTH($B12,$V$2),"jj/mm/aa"))</f>
        <v/>
      </c>
      <c r="W12" s="29" t="str">
        <f aca="false">IF($J12="","",IF($J12="S1",0,IF($J12="S2",0.05,IF($J12="S3",0.025,""))))</f>
        <v/>
      </c>
      <c r="X12" s="30" t="str">
        <f aca="false">IF($B12="","",TEXT(EOMONTH($B12,$X$2),"jj/mm/aa"))</f>
        <v/>
      </c>
      <c r="Y12" s="31" t="str">
        <f aca="false">IF($J12="","",IF($J12="S1",0.05,IF($J12="S2",0.025,IF($J12="S3",0.025,""))))</f>
        <v/>
      </c>
      <c r="Z12" s="32" t="str">
        <f aca="false">IF($B12="","",TEXT(EOMONTH($B12,$Z$2),"jj/mm/aa"))</f>
        <v/>
      </c>
      <c r="AA12" s="33" t="str">
        <f aca="false">IF(J12="","",SUM(K12:Y12,E12))</f>
        <v/>
      </c>
      <c r="AB12" s="34"/>
      <c r="AC12" s="34"/>
      <c r="AD12" s="34"/>
      <c r="AE12" s="34"/>
      <c r="AF12" s="34"/>
      <c r="AG12" s="34"/>
      <c r="AH12" s="34"/>
      <c r="AI12" s="34"/>
      <c r="AK12" s="35" t="str">
        <f aca="false">IF($J12="","",IF($J12="S1",0.1,IF($J12="S2",0.05,IF($J12="S3",0,"")))*F12)</f>
        <v/>
      </c>
      <c r="AL12" s="36" t="str">
        <f aca="false">IF($B12="","",EDATE(EOMONTH($B12,0),AK$2))</f>
        <v/>
      </c>
      <c r="AM12" s="37" t="str">
        <f aca="false">IF($J12="","",IF($J12="S1",0.2/3,IF($J12="S2",0.05,IF($J12="S3",0.15,"")))*F12)</f>
        <v/>
      </c>
      <c r="AN12" s="38" t="str">
        <f aca="false">IF($B12="","",EDATE(EOMONTH($B12,0),AM$2))</f>
        <v/>
      </c>
      <c r="AO12" s="35" t="str">
        <f aca="false">IF($J12="","",IF($J12="S1",0.2/3,IF($J12="S2",0.05,IF($J12="S3",0.15,"")))*F12)</f>
        <v/>
      </c>
      <c r="AP12" s="36" t="str">
        <f aca="false">IF($B12="","",EDATE(EOMONTH($B12,0),AO$2))</f>
        <v/>
      </c>
      <c r="AQ12" s="37" t="str">
        <f aca="false">IF($J12="","",IF($J12="S1",0.2/3,IF($J12="S2",0.05,IF($J12="S3",0,"")))*F12)</f>
        <v/>
      </c>
      <c r="AR12" s="38" t="str">
        <f aca="false">IF($B12="","",EDATE(EOMONTH($B12,0),AQ$2))</f>
        <v/>
      </c>
      <c r="AS12" s="35" t="str">
        <f aca="false">IF($J12="","",IF($J12="S1",0.05,IF($J12="S2",0,IF($J12="S3",0,"")))*F12)</f>
        <v/>
      </c>
      <c r="AT12" s="36" t="str">
        <f aca="false">IF($B12="","",EDATE(EOMONTH($B12,0),AS$2))</f>
        <v/>
      </c>
      <c r="AU12" s="37" t="str">
        <f aca="false">IF($J12="","",IF($J12="S1",0.05,IF($J12="S2",0,IF($J12="S3",0,"")))*F12)</f>
        <v/>
      </c>
      <c r="AV12" s="38" t="str">
        <f aca="false">IF($B12="","",EDATE(EOMONTH($B12,0),AU$2))</f>
        <v/>
      </c>
      <c r="AW12" s="35" t="str">
        <f aca="false">IF($J12="","",IF($J12="S1",0.01875,IF($J12="S2",0,IF($J12="S3",0,"")))*F12)</f>
        <v/>
      </c>
      <c r="AX12" s="36" t="str">
        <f aca="false">IF($B12="","",EDATE(EOMONTH($B12,0),AW$2))</f>
        <v/>
      </c>
      <c r="AY12" s="37" t="str">
        <f aca="false">IF($J12="","",IF($J12="S1",0.01875,IF($J12="S2",0,IF($J12="S3",0,"")))*F12)</f>
        <v/>
      </c>
      <c r="AZ12" s="38" t="str">
        <f aca="false">IF($B12="","",EDATE(EOMONTH($B12,0),AY$2))</f>
        <v/>
      </c>
      <c r="BA12" s="35" t="str">
        <f aca="false">IF($J12="","",IF($J12="S1",0.21875,IF($J12="S2",0,IF($J12="S3",0,"")))*F12)</f>
        <v/>
      </c>
      <c r="BB12" s="36" t="str">
        <f aca="false">IF($B12="","",EDATE(EOMONTH($B12,0),BA$2))</f>
        <v/>
      </c>
      <c r="BC12" s="37" t="str">
        <f aca="false">IF($J12="","",IF($J12="S1",0.01875,IF($J12="S2",0,IF($J12="S3",0,"")))*F12)</f>
        <v/>
      </c>
      <c r="BD12" s="38" t="str">
        <f aca="false">IF($B12="","",EDATE(EOMONTH($B12,0),BC$2))</f>
        <v/>
      </c>
      <c r="BE12" s="35" t="str">
        <f aca="false">IF($J12="","",IF($J12="S1",0.01875,IF($J12="S2",0,IF($J12="S3",0,"")))*F12)</f>
        <v/>
      </c>
      <c r="BF12" s="36" t="str">
        <f aca="false">IF($B12="","",EDATE(EOMONTH($B12,0),BE$2))</f>
        <v/>
      </c>
      <c r="BG12" s="37" t="str">
        <f aca="false">IF($J12="","",IF($J12="S1",0.08875,IF($J12="S2",0.085,IF($J12="S3",0,"")))*F12)</f>
        <v/>
      </c>
      <c r="BH12" s="38" t="str">
        <f aca="false">IF($B12="","",EDATE(EOMONTH($B12,0),BG$2))</f>
        <v/>
      </c>
      <c r="BI12" s="35" t="str">
        <f aca="false">IF($J12="","",IF($J12="S1",0.08875,IF($J12="S2",0.085,IF($J12="S3",0,"")))*F12)</f>
        <v/>
      </c>
      <c r="BJ12" s="36" t="str">
        <f aca="false">IF($B12="","",EDATE(EOMONTH($B12,0),BI$2))</f>
        <v/>
      </c>
      <c r="BK12" s="37" t="str">
        <f aca="false">IF($J12="","",IF($J12="S1",0.07,IF($J12="S2",0.085,IF($J12="S3",0,"")))*F12)</f>
        <v/>
      </c>
      <c r="BL12" s="38" t="str">
        <f aca="false">IF($B12="","",EDATE(EOMONTH($B12,0),BK$2))</f>
        <v/>
      </c>
      <c r="BM12" s="35" t="str">
        <f aca="false">IF($J12="","",IF($J12="S1",0.07,IF($J12="S2",0.135,IF($J12="S3",0.025,"")))*F12)</f>
        <v/>
      </c>
      <c r="BN12" s="36" t="str">
        <f aca="false">IF($B12="","",EDATE(EOMONTH($B12,0),BM$2))</f>
        <v/>
      </c>
      <c r="BO12" s="37" t="str">
        <f aca="false">IF($J12="","",IF($J12="S1",0.07,IF($J12="S2",0.085,IF($J12="S3",0,"")))*F12)</f>
        <v/>
      </c>
      <c r="BP12" s="38" t="str">
        <f aca="false">IF($B12="","",EDATE(EOMONTH($B12,0),BO$2))</f>
        <v/>
      </c>
      <c r="BQ12" s="35" t="str">
        <f aca="false">IF($J12="","",IF($J12="S1",0.05,IF($J12="S2",0.025,IF($J12="S3",0.025,"")))*F12)</f>
        <v/>
      </c>
      <c r="BR12" s="36" t="str">
        <f aca="false">IF($B12="","",EDATE(EOMONTH($B12,0),BQ$2))</f>
        <v/>
      </c>
      <c r="BS12" s="39" t="n">
        <v>1052.8</v>
      </c>
      <c r="BT12" s="39" t="n">
        <v>1579.2</v>
      </c>
    </row>
    <row r="13" customFormat="false" ht="15" hidden="false" customHeight="false" outlineLevel="0" collapsed="false">
      <c r="A13" s="21" t="s">
        <v>45</v>
      </c>
      <c r="B13" s="21"/>
      <c r="C13" s="23"/>
      <c r="D13" s="45"/>
      <c r="E13" s="40" t="str">
        <f aca="false">IF($J13="","",IF($J13="S1",0,IF($J13="S2",0.057,IF($J13="S3",0.02,""))))</f>
        <v/>
      </c>
      <c r="F13" s="25"/>
      <c r="G13" s="42" t="str">
        <f aca="false">IF($J13="","",IF($J13="S1",100000,IF($J13="S2",0,IF($J13="S3",12000,""))))</f>
        <v/>
      </c>
      <c r="H13" s="43"/>
      <c r="I13" s="44" t="str">
        <f aca="false">IF(J13="","",E13*F13+G13)</f>
        <v/>
      </c>
      <c r="K13" s="29" t="str">
        <f aca="false">IF($J13="","",IF($J13="S1",0.1,IF($J13="S2",0.05,IF($J13="S3",0,""))))</f>
        <v/>
      </c>
      <c r="L13" s="30" t="str">
        <f aca="false">IF($B13="","",TEXT(EOMONTH($B13,$L$2),"jj/mm/aa"))</f>
        <v/>
      </c>
      <c r="M13" s="31" t="str">
        <f aca="false">IF($J13="","",IF($J13="S1",0.2,IF($J13="S2",0.15,IF($J13="S3",0.15,""))))</f>
        <v/>
      </c>
      <c r="N13" s="32" t="str">
        <f aca="false">IF($B13="","",TEXT(EOMONTH($B13,$N$2),"jj/mm/aa"))</f>
        <v/>
      </c>
      <c r="O13" s="29" t="str">
        <f aca="false">IF($J13="","",IF($J13="S1",0.05,IF($J13="S2",0,IF($J13="S3",0,""))))</f>
        <v/>
      </c>
      <c r="P13" s="30" t="str">
        <f aca="false">IF($B13="","",TEXT(EOMONTH($B13,$P$2),"jj/mm/aa"))</f>
        <v/>
      </c>
      <c r="Q13" s="31" t="str">
        <f aca="false">IF($J13="","",IF($J13="S1",0.15,IF($J13="S2",0,IF($J13="S3",0,""))))</f>
        <v/>
      </c>
      <c r="R13" s="32" t="str">
        <f aca="false">IF($B13="","",TEXT(EOMONTH($B13,$R$2),"jj/mm/aa"))</f>
        <v/>
      </c>
      <c r="S13" s="29" t="str">
        <f aca="false">IF($J13="","",IF($J13="S1",0.2,IF($J13="S2",0.25,IF($J13="S3",0.5,""))))</f>
        <v/>
      </c>
      <c r="T13" s="30" t="str">
        <f aca="false">IF($B13="","",TEXT(EOMONTH($B13,$T$2),"jj/mm/aa"))</f>
        <v/>
      </c>
      <c r="U13" s="31" t="str">
        <f aca="false">IF($J13="","",IF($J13="S1",0.35,IF($J13="S2",0.425,IF($J13="S3",0,""))))</f>
        <v/>
      </c>
      <c r="V13" s="32" t="str">
        <f aca="false">IF($B13="","",TEXT(EOMONTH($B13,$V$2),"jj/mm/aa"))</f>
        <v/>
      </c>
      <c r="W13" s="29" t="str">
        <f aca="false">IF($J13="","",IF($J13="S1",0,IF($J13="S2",0.05,IF($J13="S3",0.025,""))))</f>
        <v/>
      </c>
      <c r="X13" s="30" t="str">
        <f aca="false">IF($B13="","",TEXT(EOMONTH($B13,$X$2),"jj/mm/aa"))</f>
        <v/>
      </c>
      <c r="Y13" s="31" t="str">
        <f aca="false">IF($J13="","",IF($J13="S1",0.05,IF($J13="S2",0.025,IF($J13="S3",0.025,""))))</f>
        <v/>
      </c>
      <c r="Z13" s="32" t="str">
        <f aca="false">IF($B13="","",TEXT(EOMONTH($B13,$Z$2),"jj/mm/aa"))</f>
        <v/>
      </c>
      <c r="AA13" s="33" t="str">
        <f aca="false">IF(J13="","",SUM(K13:Y13,E13))</f>
        <v/>
      </c>
      <c r="AB13" s="34"/>
      <c r="AC13" s="34"/>
      <c r="AD13" s="34"/>
      <c r="AE13" s="34"/>
      <c r="AF13" s="34"/>
      <c r="AG13" s="34"/>
      <c r="AH13" s="34"/>
      <c r="AI13" s="34"/>
      <c r="AK13" s="35" t="str">
        <f aca="false">IF($J13="","",IF($J13="S1",0.1,IF($J13="S2",0.05,IF($J13="S3",0,"")))*F13)</f>
        <v/>
      </c>
      <c r="AL13" s="36" t="str">
        <f aca="false">IF($B13="","",EDATE(EOMONTH($B13,0),AK$2))</f>
        <v/>
      </c>
      <c r="AM13" s="37" t="str">
        <f aca="false">IF($J13="","",IF($J13="S1",0.2/3,IF($J13="S2",0.05,IF($J13="S3",0.15,"")))*F13)</f>
        <v/>
      </c>
      <c r="AN13" s="38" t="str">
        <f aca="false">IF($B13="","",EDATE(EOMONTH($B13,0),AM$2))</f>
        <v/>
      </c>
      <c r="AO13" s="35" t="str">
        <f aca="false">IF($J13="","",IF($J13="S1",0.2/3,IF($J13="S2",0.05,IF($J13="S3",0.15,"")))*F13)</f>
        <v/>
      </c>
      <c r="AP13" s="36" t="str">
        <f aca="false">IF($B13="","",EDATE(EOMONTH($B13,0),AO$2))</f>
        <v/>
      </c>
      <c r="AQ13" s="37" t="str">
        <f aca="false">IF($J13="","",IF($J13="S1",0.2/3,IF($J13="S2",0.05,IF($J13="S3",0,"")))*F13)</f>
        <v/>
      </c>
      <c r="AR13" s="38" t="str">
        <f aca="false">IF($B13="","",EDATE(EOMONTH($B13,0),AQ$2))</f>
        <v/>
      </c>
      <c r="AS13" s="35" t="str">
        <f aca="false">IF($J13="","",IF($J13="S1",0.05,IF($J13="S2",0,IF($J13="S3",0,"")))*F13)</f>
        <v/>
      </c>
      <c r="AT13" s="36" t="str">
        <f aca="false">IF($B13="","",EDATE(EOMONTH($B13,0),AS$2))</f>
        <v/>
      </c>
      <c r="AU13" s="37" t="str">
        <f aca="false">IF($J13="","",IF($J13="S1",0.05,IF($J13="S2",0,IF($J13="S3",0,"")))*F13)</f>
        <v/>
      </c>
      <c r="AV13" s="38" t="str">
        <f aca="false">IF($B13="","",EDATE(EOMONTH($B13,0),AU$2))</f>
        <v/>
      </c>
      <c r="AW13" s="35" t="str">
        <f aca="false">IF($J13="","",IF($J13="S1",0.01875,IF($J13="S2",0,IF($J13="S3",0,"")))*F13)</f>
        <v/>
      </c>
      <c r="AX13" s="36" t="str">
        <f aca="false">IF($B13="","",EDATE(EOMONTH($B13,0),AW$2))</f>
        <v/>
      </c>
      <c r="AY13" s="37" t="str">
        <f aca="false">IF($J13="","",IF($J13="S1",0.01875,IF($J13="S2",0,IF($J13="S3",0,"")))*F13)</f>
        <v/>
      </c>
      <c r="AZ13" s="38" t="str">
        <f aca="false">IF($B13="","",EDATE(EOMONTH($B13,0),AY$2))</f>
        <v/>
      </c>
      <c r="BA13" s="35" t="str">
        <f aca="false">IF($J13="","",IF($J13="S1",0.21875,IF($J13="S2",0,IF($J13="S3",0,"")))*F13)</f>
        <v/>
      </c>
      <c r="BB13" s="36" t="str">
        <f aca="false">IF($B13="","",EDATE(EOMONTH($B13,0),BA$2))</f>
        <v/>
      </c>
      <c r="BC13" s="37" t="str">
        <f aca="false">IF($J13="","",IF($J13="S1",0.01875,IF($J13="S2",0,IF($J13="S3",0,"")))*F13)</f>
        <v/>
      </c>
      <c r="BD13" s="38" t="str">
        <f aca="false">IF($B13="","",EDATE(EOMONTH($B13,0),BC$2))</f>
        <v/>
      </c>
      <c r="BE13" s="35" t="str">
        <f aca="false">IF($J13="","",IF($J13="S1",0.01875,IF($J13="S2",0,IF($J13="S3",0,"")))*F13)</f>
        <v/>
      </c>
      <c r="BF13" s="36" t="str">
        <f aca="false">IF($B13="","",EDATE(EOMONTH($B13,0),BE$2))</f>
        <v/>
      </c>
      <c r="BG13" s="37" t="str">
        <f aca="false">IF($J13="","",IF($J13="S1",0.08875,IF($J13="S2",0.085,IF($J13="S3",0,"")))*F13)</f>
        <v/>
      </c>
      <c r="BH13" s="38" t="str">
        <f aca="false">IF($B13="","",EDATE(EOMONTH($B13,0),BG$2))</f>
        <v/>
      </c>
      <c r="BI13" s="35" t="str">
        <f aca="false">IF($J13="","",IF($J13="S1",0.08875,IF($J13="S2",0.085,IF($J13="S3",0,"")))*F13)</f>
        <v/>
      </c>
      <c r="BJ13" s="36" t="str">
        <f aca="false">IF($B13="","",EDATE(EOMONTH($B13,0),BI$2))</f>
        <v/>
      </c>
      <c r="BK13" s="37" t="str">
        <f aca="false">IF($J13="","",IF($J13="S1",0.07,IF($J13="S2",0.085,IF($J13="S3",0,"")))*F13)</f>
        <v/>
      </c>
      <c r="BL13" s="38" t="str">
        <f aca="false">IF($B13="","",EDATE(EOMONTH($B13,0),BK$2))</f>
        <v/>
      </c>
      <c r="BM13" s="35" t="str">
        <f aca="false">IF($J13="","",IF($J13="S1",0.07,IF($J13="S2",0.135,IF($J13="S3",0.025,"")))*F13)</f>
        <v/>
      </c>
      <c r="BN13" s="36" t="str">
        <f aca="false">IF($B13="","",EDATE(EOMONTH($B13,0),BM$2))</f>
        <v/>
      </c>
      <c r="BO13" s="37" t="str">
        <f aca="false">IF($J13="","",IF($J13="S1",0.07,IF($J13="S2",0.085,IF($J13="S3",0,"")))*F13)</f>
        <v/>
      </c>
      <c r="BP13" s="38" t="str">
        <f aca="false">IF($B13="","",EDATE(EOMONTH($B13,0),BO$2))</f>
        <v/>
      </c>
      <c r="BQ13" s="35" t="str">
        <f aca="false">IF($J13="","",IF($J13="S1",0.05,IF($J13="S2",0.025,IF($J13="S3",0.025,"")))*F13)</f>
        <v/>
      </c>
      <c r="BR13" s="36" t="str">
        <f aca="false">IF($B13="","",EDATE(EOMONTH($B13,0),BQ$2))</f>
        <v/>
      </c>
      <c r="BS13" s="39" t="n">
        <v>2748.025</v>
      </c>
      <c r="BT13" s="39" t="n">
        <v>7501.975</v>
      </c>
    </row>
    <row r="14" customFormat="false" ht="15" hidden="false" customHeight="false" outlineLevel="0" collapsed="false">
      <c r="A14" s="21" t="s">
        <v>46</v>
      </c>
      <c r="B14" s="21"/>
      <c r="C14" s="23"/>
      <c r="D14" s="45"/>
      <c r="E14" s="40" t="str">
        <f aca="false">IF($J14="","",IF($J14="S1",0,IF($J14="S2",0.057,IF($J14="S3",0.02,""))))</f>
        <v/>
      </c>
      <c r="F14" s="25"/>
      <c r="G14" s="42" t="str">
        <f aca="false">IF($J14="","",IF($J14="S1",100000,IF($J14="S2",0,IF($J14="S3",12000,""))))</f>
        <v/>
      </c>
      <c r="H14" s="43"/>
      <c r="I14" s="44" t="str">
        <f aca="false">IF(J14="","",E14*F14+G14)</f>
        <v/>
      </c>
      <c r="K14" s="29" t="str">
        <f aca="false">IF($J14="","",IF($J14="S1",0.1,IF($J14="S2",0.05,IF($J14="S3",0,""))))</f>
        <v/>
      </c>
      <c r="L14" s="30" t="str">
        <f aca="false">IF($B14="","",TEXT(EOMONTH($B14,$L$2),"jj/mm/aa"))</f>
        <v/>
      </c>
      <c r="M14" s="31" t="str">
        <f aca="false">IF($J14="","",IF($J14="S1",0.2,IF($J14="S2",0.15,IF($J14="S3",0.15,""))))</f>
        <v/>
      </c>
      <c r="N14" s="32" t="str">
        <f aca="false">IF($B14="","",TEXT(EOMONTH($B14,$N$2),"jj/mm/aa"))</f>
        <v/>
      </c>
      <c r="O14" s="29" t="str">
        <f aca="false">IF($J14="","",IF($J14="S1",0.05,IF($J14="S2",0,IF($J14="S3",0,""))))</f>
        <v/>
      </c>
      <c r="P14" s="30" t="str">
        <f aca="false">IF($B14="","",TEXT(EOMONTH($B14,$P$2),"jj/mm/aa"))</f>
        <v/>
      </c>
      <c r="Q14" s="31" t="str">
        <f aca="false">IF($J14="","",IF($J14="S1",0.15,IF($J14="S2",0,IF($J14="S3",0,""))))</f>
        <v/>
      </c>
      <c r="R14" s="32" t="str">
        <f aca="false">IF($B14="","",TEXT(EOMONTH($B14,$R$2),"jj/mm/aa"))</f>
        <v/>
      </c>
      <c r="S14" s="29" t="str">
        <f aca="false">IF($J14="","",IF($J14="S1",0.2,IF($J14="S2",0.25,IF($J14="S3",0.5,""))))</f>
        <v/>
      </c>
      <c r="T14" s="30" t="str">
        <f aca="false">IF($B14="","",TEXT(EOMONTH($B14,$T$2),"jj/mm/aa"))</f>
        <v/>
      </c>
      <c r="U14" s="31" t="str">
        <f aca="false">IF($J14="","",IF($J14="S1",0.35,IF($J14="S2",0.425,IF($J14="S3",0,""))))</f>
        <v/>
      </c>
      <c r="V14" s="32" t="str">
        <f aca="false">IF($B14="","",TEXT(EOMONTH($B14,$V$2),"jj/mm/aa"))</f>
        <v/>
      </c>
      <c r="W14" s="29" t="str">
        <f aca="false">IF($J14="","",IF($J14="S1",0,IF($J14="S2",0.05,IF($J14="S3",0.025,""))))</f>
        <v/>
      </c>
      <c r="X14" s="30" t="str">
        <f aca="false">IF($B14="","",TEXT(EOMONTH($B14,$X$2),"jj/mm/aa"))</f>
        <v/>
      </c>
      <c r="Y14" s="31" t="str">
        <f aca="false">IF($J14="","",IF($J14="S1",0.05,IF($J14="S2",0.025,IF($J14="S3",0.025,""))))</f>
        <v/>
      </c>
      <c r="Z14" s="32" t="str">
        <f aca="false">IF($B14="","",TEXT(EOMONTH($B14,$Z$2),"jj/mm/aa"))</f>
        <v/>
      </c>
      <c r="AA14" s="33" t="str">
        <f aca="false">IF(J14="","",SUM(K14:Y14,E14))</f>
        <v/>
      </c>
      <c r="AB14" s="34"/>
      <c r="AC14" s="34"/>
      <c r="AD14" s="34"/>
      <c r="AE14" s="34"/>
      <c r="AF14" s="34"/>
      <c r="AG14" s="34"/>
      <c r="AH14" s="34"/>
      <c r="AI14" s="34"/>
      <c r="AK14" s="35" t="str">
        <f aca="false">IF($J14="","",IF($J14="S1",0.1,IF($J14="S2",0.05,IF($J14="S3",0,"")))*F14)</f>
        <v/>
      </c>
      <c r="AL14" s="36" t="str">
        <f aca="false">IF($B14="","",EDATE(EOMONTH($B14,0),AK$2))</f>
        <v/>
      </c>
      <c r="AM14" s="37" t="str">
        <f aca="false">IF($J14="","",IF($J14="S1",0.2/3,IF($J14="S2",0.05,IF($J14="S3",0.15,"")))*F14)</f>
        <v/>
      </c>
      <c r="AN14" s="38" t="str">
        <f aca="false">IF($B14="","",EDATE(EOMONTH($B14,0),AM$2))</f>
        <v/>
      </c>
      <c r="AO14" s="35" t="str">
        <f aca="false">IF($J14="","",IF($J14="S1",0.2/3,IF($J14="S2",0.05,IF($J14="S3",0.15,"")))*F14)</f>
        <v/>
      </c>
      <c r="AP14" s="36" t="str">
        <f aca="false">IF($B14="","",EDATE(EOMONTH($B14,0),AO$2))</f>
        <v/>
      </c>
      <c r="AQ14" s="37" t="str">
        <f aca="false">IF($J14="","",IF($J14="S1",0.2/3,IF($J14="S2",0.05,IF($J14="S3",0,"")))*F14)</f>
        <v/>
      </c>
      <c r="AR14" s="38" t="str">
        <f aca="false">IF($B14="","",EDATE(EOMONTH($B14,0),AQ$2))</f>
        <v/>
      </c>
      <c r="AS14" s="35" t="str">
        <f aca="false">IF($J14="","",IF($J14="S1",0.05,IF($J14="S2",0,IF($J14="S3",0,"")))*F14)</f>
        <v/>
      </c>
      <c r="AT14" s="36" t="str">
        <f aca="false">IF($B14="","",EDATE(EOMONTH($B14,0),AS$2))</f>
        <v/>
      </c>
      <c r="AU14" s="37" t="str">
        <f aca="false">IF($J14="","",IF($J14="S1",0.05,IF($J14="S2",0,IF($J14="S3",0,"")))*F14)</f>
        <v/>
      </c>
      <c r="AV14" s="38" t="str">
        <f aca="false">IF($B14="","",EDATE(EOMONTH($B14,0),AU$2))</f>
        <v/>
      </c>
      <c r="AW14" s="35" t="str">
        <f aca="false">IF($J14="","",IF($J14="S1",0.01875,IF($J14="S2",0,IF($J14="S3",0,"")))*F14)</f>
        <v/>
      </c>
      <c r="AX14" s="36" t="str">
        <f aca="false">IF($B14="","",EDATE(EOMONTH($B14,0),AW$2))</f>
        <v/>
      </c>
      <c r="AY14" s="37" t="str">
        <f aca="false">IF($J14="","",IF($J14="S1",0.01875,IF($J14="S2",0,IF($J14="S3",0,"")))*F14)</f>
        <v/>
      </c>
      <c r="AZ14" s="38" t="str">
        <f aca="false">IF($B14="","",EDATE(EOMONTH($B14,0),AY$2))</f>
        <v/>
      </c>
      <c r="BA14" s="35" t="str">
        <f aca="false">IF($J14="","",IF($J14="S1",0.21875,IF($J14="S2",0,IF($J14="S3",0,"")))*F14)</f>
        <v/>
      </c>
      <c r="BB14" s="36" t="str">
        <f aca="false">IF($B14="","",EDATE(EOMONTH($B14,0),BA$2))</f>
        <v/>
      </c>
      <c r="BC14" s="37" t="str">
        <f aca="false">IF($J14="","",IF($J14="S1",0.01875,IF($J14="S2",0,IF($J14="S3",0,"")))*F14)</f>
        <v/>
      </c>
      <c r="BD14" s="38" t="str">
        <f aca="false">IF($B14="","",EDATE(EOMONTH($B14,0),BC$2))</f>
        <v/>
      </c>
      <c r="BE14" s="35" t="str">
        <f aca="false">IF($J14="","",IF($J14="S1",0.01875,IF($J14="S2",0,IF($J14="S3",0,"")))*F14)</f>
        <v/>
      </c>
      <c r="BF14" s="36" t="str">
        <f aca="false">IF($B14="","",EDATE(EOMONTH($B14,0),BE$2))</f>
        <v/>
      </c>
      <c r="BG14" s="37" t="str">
        <f aca="false">IF($J14="","",IF($J14="S1",0.08875,IF($J14="S2",0.085,IF($J14="S3",0,"")))*F14)</f>
        <v/>
      </c>
      <c r="BH14" s="38" t="str">
        <f aca="false">IF($B14="","",EDATE(EOMONTH($B14,0),BG$2))</f>
        <v/>
      </c>
      <c r="BI14" s="35" t="str">
        <f aca="false">IF($J14="","",IF($J14="S1",0.08875,IF($J14="S2",0.085,IF($J14="S3",0,"")))*F14)</f>
        <v/>
      </c>
      <c r="BJ14" s="36" t="str">
        <f aca="false">IF($B14="","",EDATE(EOMONTH($B14,0),BI$2))</f>
        <v/>
      </c>
      <c r="BK14" s="37" t="str">
        <f aca="false">IF($J14="","",IF($J14="S1",0.07,IF($J14="S2",0.085,IF($J14="S3",0,"")))*F14)</f>
        <v/>
      </c>
      <c r="BL14" s="38" t="str">
        <f aca="false">IF($B14="","",EDATE(EOMONTH($B14,0),BK$2))</f>
        <v/>
      </c>
      <c r="BM14" s="35" t="str">
        <f aca="false">IF($J14="","",IF($J14="S1",0.07,IF($J14="S2",0.135,IF($J14="S3",0.025,"")))*F14)</f>
        <v/>
      </c>
      <c r="BN14" s="36" t="str">
        <f aca="false">IF($B14="","",EDATE(EOMONTH($B14,0),BM$2))</f>
        <v/>
      </c>
      <c r="BO14" s="37" t="str">
        <f aca="false">IF($J14="","",IF($J14="S1",0.07,IF($J14="S2",0.085,IF($J14="S3",0,"")))*F14)</f>
        <v/>
      </c>
      <c r="BP14" s="38" t="str">
        <f aca="false">IF($B14="","",EDATE(EOMONTH($B14,0),BO$2))</f>
        <v/>
      </c>
      <c r="BQ14" s="35" t="str">
        <f aca="false">IF($J14="","",IF($J14="S1",0.05,IF($J14="S2",0.025,IF($J14="S3",0.025,"")))*F14)</f>
        <v/>
      </c>
      <c r="BR14" s="36" t="str">
        <f aca="false">IF($B14="","",EDATE(EOMONTH($B14,0),BQ$2))</f>
        <v/>
      </c>
      <c r="BS14" s="39" t="n">
        <v>0</v>
      </c>
      <c r="BT14" s="39" t="n">
        <v>55002</v>
      </c>
    </row>
    <row r="15" customFormat="false" ht="15" hidden="false" customHeight="false" outlineLevel="0" collapsed="false">
      <c r="A15" s="21" t="s">
        <v>47</v>
      </c>
      <c r="B15" s="21"/>
      <c r="C15" s="23"/>
      <c r="D15" s="45"/>
      <c r="E15" s="40" t="str">
        <f aca="false">IF($J15="","",IF($J15="S1",0,IF($J15="S2",0.057,IF($J15="S3",0.02,""))))</f>
        <v/>
      </c>
      <c r="F15" s="25"/>
      <c r="G15" s="42" t="str">
        <f aca="false">IF($J15="","",IF($J15="S1",100000,IF($J15="S2",0,IF($J15="S3",12000,""))))</f>
        <v/>
      </c>
      <c r="H15" s="43"/>
      <c r="I15" s="44" t="str">
        <f aca="false">IF(J15="","",E15*F15+G15)</f>
        <v/>
      </c>
      <c r="K15" s="29" t="str">
        <f aca="false">IF($J15="","",IF($J15="S1",0.1,IF($J15="S2",0.05,IF($J15="S3",0,""))))</f>
        <v/>
      </c>
      <c r="L15" s="30" t="str">
        <f aca="false">IF($B15="","",TEXT(EOMONTH($B15,$L$2),"jj/mm/aa"))</f>
        <v/>
      </c>
      <c r="M15" s="31" t="str">
        <f aca="false">IF($J15="","",IF($J15="S1",0.2,IF($J15="S2",0.15,IF($J15="S3",0.15,""))))</f>
        <v/>
      </c>
      <c r="N15" s="32" t="str">
        <f aca="false">IF($B15="","",TEXT(EOMONTH($B15,$N$2),"jj/mm/aa"))</f>
        <v/>
      </c>
      <c r="O15" s="29" t="str">
        <f aca="false">IF($J15="","",IF($J15="S1",0.05,IF($J15="S2",0,IF($J15="S3",0,""))))</f>
        <v/>
      </c>
      <c r="P15" s="30" t="str">
        <f aca="false">IF($B15="","",TEXT(EOMONTH($B15,$P$2),"jj/mm/aa"))</f>
        <v/>
      </c>
      <c r="Q15" s="31" t="str">
        <f aca="false">IF($J15="","",IF($J15="S1",0.15,IF($J15="S2",0,IF($J15="S3",0,""))))</f>
        <v/>
      </c>
      <c r="R15" s="32" t="str">
        <f aca="false">IF($B15="","",TEXT(EOMONTH($B15,$R$2),"jj/mm/aa"))</f>
        <v/>
      </c>
      <c r="S15" s="29" t="str">
        <f aca="false">IF($J15="","",IF($J15="S1",0.2,IF($J15="S2",0.25,IF($J15="S3",0.5,""))))</f>
        <v/>
      </c>
      <c r="T15" s="30" t="str">
        <f aca="false">IF($B15="","",TEXT(EOMONTH($B15,$T$2),"jj/mm/aa"))</f>
        <v/>
      </c>
      <c r="U15" s="31" t="str">
        <f aca="false">IF($J15="","",IF($J15="S1",0.35,IF($J15="S2",0.425,IF($J15="S3",0,""))))</f>
        <v/>
      </c>
      <c r="V15" s="32" t="str">
        <f aca="false">IF($B15="","",TEXT(EOMONTH($B15,$V$2),"jj/mm/aa"))</f>
        <v/>
      </c>
      <c r="W15" s="29" t="str">
        <f aca="false">IF($J15="","",IF($J15="S1",0,IF($J15="S2",0.05,IF($J15="S3",0.025,""))))</f>
        <v/>
      </c>
      <c r="X15" s="30" t="str">
        <f aca="false">IF($B15="","",TEXT(EOMONTH($B15,$X$2),"jj/mm/aa"))</f>
        <v/>
      </c>
      <c r="Y15" s="31" t="str">
        <f aca="false">IF($J15="","",IF($J15="S1",0.05,IF($J15="S2",0.025,IF($J15="S3",0.025,""))))</f>
        <v/>
      </c>
      <c r="Z15" s="32" t="str">
        <f aca="false">IF($B15="","",TEXT(EOMONTH($B15,$Z$2),"jj/mm/aa"))</f>
        <v/>
      </c>
      <c r="AA15" s="33" t="str">
        <f aca="false">IF(J15="","",SUM(K15:Y15,E15))</f>
        <v/>
      </c>
      <c r="AB15" s="34"/>
      <c r="AC15" s="34"/>
      <c r="AD15" s="34"/>
      <c r="AE15" s="34"/>
      <c r="AF15" s="34"/>
      <c r="AG15" s="34"/>
      <c r="AH15" s="34"/>
      <c r="AI15" s="34"/>
      <c r="AK15" s="35" t="str">
        <f aca="false">IF($J15="","",IF($J15="S1",0.1,IF($J15="S2",0.05,IF($J15="S3",0,"")))*F15)</f>
        <v/>
      </c>
      <c r="AL15" s="36" t="str">
        <f aca="false">IF($B15="","",EDATE(EOMONTH($B15,0),AK$2))</f>
        <v/>
      </c>
      <c r="AM15" s="37" t="str">
        <f aca="false">IF($J15="","",IF($J15="S1",0.2/3,IF($J15="S2",0.05,IF($J15="S3",0.15,"")))*F15)</f>
        <v/>
      </c>
      <c r="AN15" s="38" t="str">
        <f aca="false">IF($B15="","",EDATE(EOMONTH($B15,0),AM$2))</f>
        <v/>
      </c>
      <c r="AO15" s="35" t="str">
        <f aca="false">IF($J15="","",IF($J15="S1",0.2/3,IF($J15="S2",0.05,IF($J15="S3",0.15,"")))*F15)</f>
        <v/>
      </c>
      <c r="AP15" s="36" t="str">
        <f aca="false">IF($B15="","",EDATE(EOMONTH($B15,0),AO$2))</f>
        <v/>
      </c>
      <c r="AQ15" s="37" t="str">
        <f aca="false">IF($J15="","",IF($J15="S1",0.2/3,IF($J15="S2",0.05,IF($J15="S3",0,"")))*F15)</f>
        <v/>
      </c>
      <c r="AR15" s="38" t="str">
        <f aca="false">IF($B15="","",EDATE(EOMONTH($B15,0),AQ$2))</f>
        <v/>
      </c>
      <c r="AS15" s="35" t="str">
        <f aca="false">IF($J15="","",IF($J15="S1",0.05,IF($J15="S2",0,IF($J15="S3",0,"")))*F15)</f>
        <v/>
      </c>
      <c r="AT15" s="36" t="str">
        <f aca="false">IF($B15="","",EDATE(EOMONTH($B15,0),AS$2))</f>
        <v/>
      </c>
      <c r="AU15" s="37" t="str">
        <f aca="false">IF($J15="","",IF($J15="S1",0.05,IF($J15="S2",0,IF($J15="S3",0,"")))*F15)</f>
        <v/>
      </c>
      <c r="AV15" s="38" t="str">
        <f aca="false">IF($B15="","",EDATE(EOMONTH($B15,0),AU$2))</f>
        <v/>
      </c>
      <c r="AW15" s="35" t="str">
        <f aca="false">IF($J15="","",IF($J15="S1",0.01875,IF($J15="S2",0,IF($J15="S3",0,"")))*F15)</f>
        <v/>
      </c>
      <c r="AX15" s="36" t="str">
        <f aca="false">IF($B15="","",EDATE(EOMONTH($B15,0),AW$2))</f>
        <v/>
      </c>
      <c r="AY15" s="37" t="str">
        <f aca="false">IF($J15="","",IF($J15="S1",0.01875,IF($J15="S2",0,IF($J15="S3",0,"")))*F15)</f>
        <v/>
      </c>
      <c r="AZ15" s="38" t="str">
        <f aca="false">IF($B15="","",EDATE(EOMONTH($B15,0),AY$2))</f>
        <v/>
      </c>
      <c r="BA15" s="35" t="str">
        <f aca="false">IF($J15="","",IF($J15="S1",0.21875,IF($J15="S2",0,IF($J15="S3",0,"")))*F15)</f>
        <v/>
      </c>
      <c r="BB15" s="36" t="str">
        <f aca="false">IF($B15="","",EDATE(EOMONTH($B15,0),BA$2))</f>
        <v/>
      </c>
      <c r="BC15" s="37" t="str">
        <f aca="false">IF($J15="","",IF($J15="S1",0.01875,IF($J15="S2",0,IF($J15="S3",0,"")))*F15)</f>
        <v/>
      </c>
      <c r="BD15" s="38" t="str">
        <f aca="false">IF($B15="","",EDATE(EOMONTH($B15,0),BC$2))</f>
        <v/>
      </c>
      <c r="BE15" s="35" t="str">
        <f aca="false">IF($J15="","",IF($J15="S1",0.01875,IF($J15="S2",0,IF($J15="S3",0,"")))*F15)</f>
        <v/>
      </c>
      <c r="BF15" s="36" t="str">
        <f aca="false">IF($B15="","",EDATE(EOMONTH($B15,0),BE$2))</f>
        <v/>
      </c>
      <c r="BG15" s="37" t="str">
        <f aca="false">IF($J15="","",IF($J15="S1",0.08875,IF($J15="S2",0.085,IF($J15="S3",0,"")))*F15)</f>
        <v/>
      </c>
      <c r="BH15" s="38" t="str">
        <f aca="false">IF($B15="","",EDATE(EOMONTH($B15,0),BG$2))</f>
        <v/>
      </c>
      <c r="BI15" s="35" t="str">
        <f aca="false">IF($J15="","",IF($J15="S1",0.08875,IF($J15="S2",0.085,IF($J15="S3",0,"")))*F15)</f>
        <v/>
      </c>
      <c r="BJ15" s="36" t="str">
        <f aca="false">IF($B15="","",EDATE(EOMONTH($B15,0),BI$2))</f>
        <v/>
      </c>
      <c r="BK15" s="37" t="str">
        <f aca="false">IF($J15="","",IF($J15="S1",0.07,IF($J15="S2",0.085,IF($J15="S3",0,"")))*F15)</f>
        <v/>
      </c>
      <c r="BL15" s="38" t="str">
        <f aca="false">IF($B15="","",EDATE(EOMONTH($B15,0),BK$2))</f>
        <v/>
      </c>
      <c r="BM15" s="35" t="str">
        <f aca="false">IF($J15="","",IF($J15="S1",0.07,IF($J15="S2",0.135,IF($J15="S3",0.025,"")))*F15)</f>
        <v/>
      </c>
      <c r="BN15" s="36" t="str">
        <f aca="false">IF($B15="","",EDATE(EOMONTH($B15,0),BM$2))</f>
        <v/>
      </c>
      <c r="BO15" s="37" t="str">
        <f aca="false">IF($J15="","",IF($J15="S1",0.07,IF($J15="S2",0.085,IF($J15="S3",0,"")))*F15)</f>
        <v/>
      </c>
      <c r="BP15" s="38" t="str">
        <f aca="false">IF($B15="","",EDATE(EOMONTH($B15,0),BO$2))</f>
        <v/>
      </c>
      <c r="BQ15" s="35" t="str">
        <f aca="false">IF($J15="","",IF($J15="S1",0.05,IF($J15="S2",0.025,IF($J15="S3",0.025,"")))*F15)</f>
        <v/>
      </c>
      <c r="BR15" s="36" t="str">
        <f aca="false">IF($B15="","",EDATE(EOMONTH($B15,0),BQ$2))</f>
        <v/>
      </c>
      <c r="BS15" s="39" t="n">
        <v>0</v>
      </c>
      <c r="BT15" s="39" t="n">
        <v>0</v>
      </c>
    </row>
    <row r="16" customFormat="false" ht="15" hidden="false" customHeight="false" outlineLevel="0" collapsed="false">
      <c r="A16" s="21" t="s">
        <v>48</v>
      </c>
      <c r="B16" s="21"/>
      <c r="C16" s="23"/>
      <c r="D16" s="45"/>
      <c r="E16" s="40" t="str">
        <f aca="false">IF($J16="","",IF($J16="S1",0,IF($J16="S2",0.057,IF($J16="S3",0.02,""))))</f>
        <v/>
      </c>
      <c r="F16" s="25"/>
      <c r="G16" s="42" t="str">
        <f aca="false">IF($J16="","",IF($J16="S1",100000,IF($J16="S2",0,IF($J16="S3",12000,""))))</f>
        <v/>
      </c>
      <c r="H16" s="43"/>
      <c r="I16" s="44" t="str">
        <f aca="false">IF(J16="","",E16*F16+G16)</f>
        <v/>
      </c>
      <c r="K16" s="29" t="str">
        <f aca="false">IF($J16="","",IF($J16="S1",0.1,IF($J16="S2",0.05,IF($J16="S3",0,""))))</f>
        <v/>
      </c>
      <c r="L16" s="30" t="str">
        <f aca="false">IF($B16="","",TEXT(EOMONTH($B16,$L$2),"jj/mm/aa"))</f>
        <v/>
      </c>
      <c r="M16" s="31" t="str">
        <f aca="false">IF($J16="","",IF($J16="S1",0.2,IF($J16="S2",0.15,IF($J16="S3",0.15,""))))</f>
        <v/>
      </c>
      <c r="N16" s="32" t="str">
        <f aca="false">IF($B16="","",TEXT(EOMONTH($B16,$N$2),"jj/mm/aa"))</f>
        <v/>
      </c>
      <c r="O16" s="29" t="str">
        <f aca="false">IF($J16="","",IF($J16="S1",0.05,IF($J16="S2",0,IF($J16="S3",0,""))))</f>
        <v/>
      </c>
      <c r="P16" s="30" t="str">
        <f aca="false">IF($B16="","",TEXT(EOMONTH($B16,$P$2),"jj/mm/aa"))</f>
        <v/>
      </c>
      <c r="Q16" s="31" t="str">
        <f aca="false">IF($J16="","",IF($J16="S1",0.15,IF($J16="S2",0,IF($J16="S3",0,""))))</f>
        <v/>
      </c>
      <c r="R16" s="32" t="str">
        <f aca="false">IF($B16="","",TEXT(EOMONTH($B16,$R$2),"jj/mm/aa"))</f>
        <v/>
      </c>
      <c r="S16" s="29" t="str">
        <f aca="false">IF($J16="","",IF($J16="S1",0.2,IF($J16="S2",0.25,IF($J16="S3",0.5,""))))</f>
        <v/>
      </c>
      <c r="T16" s="30" t="str">
        <f aca="false">IF($B16="","",TEXT(EOMONTH($B16,$T$2),"jj/mm/aa"))</f>
        <v/>
      </c>
      <c r="U16" s="31" t="str">
        <f aca="false">IF($J16="","",IF($J16="S1",0.35,IF($J16="S2",0.425,IF($J16="S3",0,""))))</f>
        <v/>
      </c>
      <c r="V16" s="32" t="str">
        <f aca="false">IF($B16="","",TEXT(EOMONTH($B16,$V$2),"jj/mm/aa"))</f>
        <v/>
      </c>
      <c r="W16" s="29" t="str">
        <f aca="false">IF($J16="","",IF($J16="S1",0,IF($J16="S2",0.05,IF($J16="S3",0.025,""))))</f>
        <v/>
      </c>
      <c r="X16" s="30" t="str">
        <f aca="false">IF($B16="","",TEXT(EOMONTH($B16,$X$2),"jj/mm/aa"))</f>
        <v/>
      </c>
      <c r="Y16" s="31" t="str">
        <f aca="false">IF($J16="","",IF($J16="S1",0.05,IF($J16="S2",0.025,IF($J16="S3",0.025,""))))</f>
        <v/>
      </c>
      <c r="Z16" s="32" t="str">
        <f aca="false">IF($B16="","",TEXT(EOMONTH($B16,$Z$2),"jj/mm/aa"))</f>
        <v/>
      </c>
      <c r="AA16" s="33" t="str">
        <f aca="false">IF(J16="","",SUM(K16:Y16,E16))</f>
        <v/>
      </c>
      <c r="AB16" s="34"/>
      <c r="AC16" s="34"/>
      <c r="AD16" s="34"/>
      <c r="AE16" s="34"/>
      <c r="AF16" s="34"/>
      <c r="AG16" s="34"/>
      <c r="AH16" s="34"/>
      <c r="AI16" s="34"/>
      <c r="AK16" s="35" t="str">
        <f aca="false">IF($J16="","",IF($J16="S1",0.1,IF($J16="S2",0.05,IF($J16="S3",0,"")))*F16)</f>
        <v/>
      </c>
      <c r="AL16" s="36" t="str">
        <f aca="false">IF($B16="","",EDATE(EOMONTH($B16,0),AK$2))</f>
        <v/>
      </c>
      <c r="AM16" s="37" t="str">
        <f aca="false">IF($J16="","",IF($J16="S1",0.2/3,IF($J16="S2",0.05,IF($J16="S3",0.15,"")))*F16)</f>
        <v/>
      </c>
      <c r="AN16" s="38" t="str">
        <f aca="false">IF($B16="","",EDATE(EOMONTH($B16,0),AM$2))</f>
        <v/>
      </c>
      <c r="AO16" s="35" t="str">
        <f aca="false">IF($J16="","",IF($J16="S1",0.2/3,IF($J16="S2",0.05,IF($J16="S3",0.15,"")))*F16)</f>
        <v/>
      </c>
      <c r="AP16" s="36" t="str">
        <f aca="false">IF($B16="","",EDATE(EOMONTH($B16,0),AO$2))</f>
        <v/>
      </c>
      <c r="AQ16" s="37" t="str">
        <f aca="false">IF($J16="","",IF($J16="S1",0.2/3,IF($J16="S2",0.05,IF($J16="S3",0,"")))*F16)</f>
        <v/>
      </c>
      <c r="AR16" s="38" t="str">
        <f aca="false">IF($B16="","",EDATE(EOMONTH($B16,0),AQ$2))</f>
        <v/>
      </c>
      <c r="AS16" s="35" t="str">
        <f aca="false">IF($J16="","",IF($J16="S1",0.05,IF($J16="S2",0,IF($J16="S3",0,"")))*F16)</f>
        <v/>
      </c>
      <c r="AT16" s="36" t="str">
        <f aca="false">IF($B16="","",EDATE(EOMONTH($B16,0),AS$2))</f>
        <v/>
      </c>
      <c r="AU16" s="37" t="str">
        <f aca="false">IF($J16="","",IF($J16="S1",0.05,IF($J16="S2",0,IF($J16="S3",0,"")))*F16)</f>
        <v/>
      </c>
      <c r="AV16" s="38" t="str">
        <f aca="false">IF($B16="","",EDATE(EOMONTH($B16,0),AU$2))</f>
        <v/>
      </c>
      <c r="AW16" s="35" t="str">
        <f aca="false">IF($J16="","",IF($J16="S1",0.01875,IF($J16="S2",0,IF($J16="S3",0,"")))*F16)</f>
        <v/>
      </c>
      <c r="AX16" s="36" t="str">
        <f aca="false">IF($B16="","",EDATE(EOMONTH($B16,0),AW$2))</f>
        <v/>
      </c>
      <c r="AY16" s="37" t="str">
        <f aca="false">IF($J16="","",IF($J16="S1",0.01875,IF($J16="S2",0,IF($J16="S3",0,"")))*F16)</f>
        <v/>
      </c>
      <c r="AZ16" s="38" t="str">
        <f aca="false">IF($B16="","",EDATE(EOMONTH($B16,0),AY$2))</f>
        <v/>
      </c>
      <c r="BA16" s="35" t="str">
        <f aca="false">IF($J16="","",IF($J16="S1",0.21875,IF($J16="S2",0,IF($J16="S3",0,"")))*F16)</f>
        <v/>
      </c>
      <c r="BB16" s="36" t="str">
        <f aca="false">IF($B16="","",EDATE(EOMONTH($B16,0),BA$2))</f>
        <v/>
      </c>
      <c r="BC16" s="37" t="str">
        <f aca="false">IF($J16="","",IF($J16="S1",0.01875,IF($J16="S2",0,IF($J16="S3",0,"")))*F16)</f>
        <v/>
      </c>
      <c r="BD16" s="38" t="str">
        <f aca="false">IF($B16="","",EDATE(EOMONTH($B16,0),BC$2))</f>
        <v/>
      </c>
      <c r="BE16" s="35" t="str">
        <f aca="false">IF($J16="","",IF($J16="S1",0.01875,IF($J16="S2",0,IF($J16="S3",0,"")))*F16)</f>
        <v/>
      </c>
      <c r="BF16" s="36" t="str">
        <f aca="false">IF($B16="","",EDATE(EOMONTH($B16,0),BE$2))</f>
        <v/>
      </c>
      <c r="BG16" s="37" t="str">
        <f aca="false">IF($J16="","",IF($J16="S1",0.08875,IF($J16="S2",0.085,IF($J16="S3",0,"")))*F16)</f>
        <v/>
      </c>
      <c r="BH16" s="38" t="str">
        <f aca="false">IF($B16="","",EDATE(EOMONTH($B16,0),BG$2))</f>
        <v/>
      </c>
      <c r="BI16" s="35" t="str">
        <f aca="false">IF($J16="","",IF($J16="S1",0.08875,IF($J16="S2",0.085,IF($J16="S3",0,"")))*F16)</f>
        <v/>
      </c>
      <c r="BJ16" s="36" t="str">
        <f aca="false">IF($B16="","",EDATE(EOMONTH($B16,0),BI$2))</f>
        <v/>
      </c>
      <c r="BK16" s="37" t="str">
        <f aca="false">IF($J16="","",IF($J16="S1",0.07,IF($J16="S2",0.085,IF($J16="S3",0,"")))*F16)</f>
        <v/>
      </c>
      <c r="BL16" s="38" t="str">
        <f aca="false">IF($B16="","",EDATE(EOMONTH($B16,0),BK$2))</f>
        <v/>
      </c>
      <c r="BM16" s="35" t="str">
        <f aca="false">IF($J16="","",IF($J16="S1",0.07,IF($J16="S2",0.135,IF($J16="S3",0.025,"")))*F16)</f>
        <v/>
      </c>
      <c r="BN16" s="36" t="str">
        <f aca="false">IF($B16="","",EDATE(EOMONTH($B16,0),BM$2))</f>
        <v/>
      </c>
      <c r="BO16" s="37" t="str">
        <f aca="false">IF($J16="","",IF($J16="S1",0.07,IF($J16="S2",0.085,IF($J16="S3",0,"")))*F16)</f>
        <v/>
      </c>
      <c r="BP16" s="38" t="str">
        <f aca="false">IF($B16="","",EDATE(EOMONTH($B16,0),BO$2))</f>
        <v/>
      </c>
      <c r="BQ16" s="35" t="str">
        <f aca="false">IF($J16="","",IF($J16="S1",0.05,IF($J16="S2",0.025,IF($J16="S3",0.025,"")))*F16)</f>
        <v/>
      </c>
      <c r="BR16" s="36" t="str">
        <f aca="false">IF($B16="","",EDATE(EOMONTH($B16,0),BQ$2))</f>
        <v/>
      </c>
      <c r="BS16" s="39" t="n">
        <v>0</v>
      </c>
      <c r="BT16" s="39" t="n">
        <v>8000</v>
      </c>
    </row>
    <row r="17" customFormat="false" ht="15" hidden="false" customHeight="false" outlineLevel="0" collapsed="false">
      <c r="A17" s="21" t="s">
        <v>49</v>
      </c>
      <c r="B17" s="21"/>
      <c r="C17" s="23"/>
      <c r="D17" s="45"/>
      <c r="E17" s="40" t="str">
        <f aca="false">IF($J17="","",IF($J17="S1",0,IF($J17="S2",0.057,IF($J17="S3",0.02,""))))</f>
        <v/>
      </c>
      <c r="F17" s="25"/>
      <c r="G17" s="42" t="str">
        <f aca="false">IF($J17="","",IF($J17="S1",100000,IF($J17="S2",0,IF($J17="S3",12000,""))))</f>
        <v/>
      </c>
      <c r="H17" s="46"/>
      <c r="I17" s="44" t="str">
        <f aca="false">IF(J17="","",E17*F17+G17)</f>
        <v/>
      </c>
      <c r="K17" s="29" t="str">
        <f aca="false">IF($J17="","",IF($J17="S1",0.1,IF($J17="S2",0.05,IF($J17="S3",0,""))))</f>
        <v/>
      </c>
      <c r="L17" s="30" t="str">
        <f aca="false">IF($B17="","",TEXT(EOMONTH($B17,$L$2),"jj/mm/aa"))</f>
        <v/>
      </c>
      <c r="M17" s="31" t="str">
        <f aca="false">IF($J17="","",IF($J17="S1",0.2,IF($J17="S2",0.15,IF($J17="S3",0.15,""))))</f>
        <v/>
      </c>
      <c r="N17" s="32" t="str">
        <f aca="false">IF($B17="","",TEXT(EOMONTH($B17,$N$2),"jj/mm/aa"))</f>
        <v/>
      </c>
      <c r="O17" s="29" t="str">
        <f aca="false">IF($J17="","",IF($J17="S1",0.05,IF($J17="S2",0,IF($J17="S3",0,""))))</f>
        <v/>
      </c>
      <c r="P17" s="30" t="str">
        <f aca="false">IF($B17="","",TEXT(EOMONTH($B17,$P$2),"jj/mm/aa"))</f>
        <v/>
      </c>
      <c r="Q17" s="31" t="str">
        <f aca="false">IF($J17="","",IF($J17="S1",0.15,IF($J17="S2",0,IF($J17="S3",0,""))))</f>
        <v/>
      </c>
      <c r="R17" s="32" t="str">
        <f aca="false">IF($B17="","",TEXT(EOMONTH($B17,$R$2),"jj/mm/aa"))</f>
        <v/>
      </c>
      <c r="S17" s="29" t="str">
        <f aca="false">IF($J17="","",IF($J17="S1",0.2,IF($J17="S2",0.25,IF($J17="S3",0.5,""))))</f>
        <v/>
      </c>
      <c r="T17" s="30" t="str">
        <f aca="false">IF($B17="","",TEXT(EOMONTH($B17,$T$2),"jj/mm/aa"))</f>
        <v/>
      </c>
      <c r="U17" s="31" t="str">
        <f aca="false">IF($J17="","",IF($J17="S1",0.35,IF($J17="S2",0.425,IF($J17="S3",0,""))))</f>
        <v/>
      </c>
      <c r="V17" s="32" t="str">
        <f aca="false">IF($B17="","",TEXT(EOMONTH($B17,$V$2),"jj/mm/aa"))</f>
        <v/>
      </c>
      <c r="W17" s="29" t="str">
        <f aca="false">IF($J17="","",IF($J17="S1",0,IF($J17="S2",0.05,IF($J17="S3",0.025,""))))</f>
        <v/>
      </c>
      <c r="X17" s="30" t="str">
        <f aca="false">IF($B17="","",TEXT(EOMONTH($B17,$X$2),"jj/mm/aa"))</f>
        <v/>
      </c>
      <c r="Y17" s="31" t="str">
        <f aca="false">IF($J17="","",IF($J17="S1",0.05,IF($J17="S2",0.025,IF($J17="S3",0.025,""))))</f>
        <v/>
      </c>
      <c r="Z17" s="32" t="str">
        <f aca="false">IF($B17="","",TEXT(EOMONTH($B17,$Z$2),"jj/mm/aa"))</f>
        <v/>
      </c>
      <c r="AA17" s="33" t="str">
        <f aca="false">IF(J17="","",SUM(K17:Y17,E17))</f>
        <v/>
      </c>
      <c r="AB17" s="34"/>
      <c r="AC17" s="34"/>
      <c r="AD17" s="34"/>
      <c r="AE17" s="34"/>
      <c r="AF17" s="34"/>
      <c r="AG17" s="34"/>
      <c r="AH17" s="34"/>
      <c r="AI17" s="34"/>
      <c r="AK17" s="35" t="str">
        <f aca="false">IF($J17="","",IF($J17="S1",0.1,IF($J17="S2",0.05,IF($J17="S3",0,"")))*F17)</f>
        <v/>
      </c>
      <c r="AL17" s="36" t="str">
        <f aca="false">IF($B17="","",EDATE(EOMONTH($B17,0),AK$2))</f>
        <v/>
      </c>
      <c r="AM17" s="37" t="str">
        <f aca="false">IF($J17="","",IF($J17="S1",0.2/3,IF($J17="S2",0.05,IF($J17="S3",0.15,"")))*F17)</f>
        <v/>
      </c>
      <c r="AN17" s="38" t="str">
        <f aca="false">IF($B17="","",EDATE(EOMONTH($B17,0),AM$2))</f>
        <v/>
      </c>
      <c r="AO17" s="35" t="str">
        <f aca="false">IF($J17="","",IF($J17="S1",0.2/3,IF($J17="S2",0.05,IF($J17="S3",0.15,"")))*F17)</f>
        <v/>
      </c>
      <c r="AP17" s="36" t="str">
        <f aca="false">IF($B17="","",EDATE(EOMONTH($B17,0),AO$2))</f>
        <v/>
      </c>
      <c r="AQ17" s="37" t="str">
        <f aca="false">IF($J17="","",IF($J17="S1",0.2/3,IF($J17="S2",0.05,IF($J17="S3",0,"")))*F17)</f>
        <v/>
      </c>
      <c r="AR17" s="38" t="str">
        <f aca="false">IF($B17="","",EDATE(EOMONTH($B17,0),AQ$2))</f>
        <v/>
      </c>
      <c r="AS17" s="35" t="str">
        <f aca="false">IF($J17="","",IF($J17="S1",0.05,IF($J17="S2",0,IF($J17="S3",0,"")))*F17)</f>
        <v/>
      </c>
      <c r="AT17" s="36" t="str">
        <f aca="false">IF($B17="","",EDATE(EOMONTH($B17,0),AS$2))</f>
        <v/>
      </c>
      <c r="AU17" s="37" t="str">
        <f aca="false">IF($J17="","",IF($J17="S1",0.05,IF($J17="S2",0,IF($J17="S3",0,"")))*F17)</f>
        <v/>
      </c>
      <c r="AV17" s="38" t="str">
        <f aca="false">IF($B17="","",EDATE(EOMONTH($B17,0),AU$2))</f>
        <v/>
      </c>
      <c r="AW17" s="35" t="str">
        <f aca="false">IF($J17="","",IF($J17="S1",0.01875,IF($J17="S2",0,IF($J17="S3",0,"")))*F17)</f>
        <v/>
      </c>
      <c r="AX17" s="36" t="str">
        <f aca="false">IF($B17="","",EDATE(EOMONTH($B17,0),AW$2))</f>
        <v/>
      </c>
      <c r="AY17" s="37" t="str">
        <f aca="false">IF($J17="","",IF($J17="S1",0.01875,IF($J17="S2",0,IF($J17="S3",0,"")))*F17)</f>
        <v/>
      </c>
      <c r="AZ17" s="38" t="str">
        <f aca="false">IF($B17="","",EDATE(EOMONTH($B17,0),AY$2))</f>
        <v/>
      </c>
      <c r="BA17" s="35" t="str">
        <f aca="false">IF($J17="","",IF($J17="S1",0.21875,IF($J17="S2",0,IF($J17="S3",0,"")))*F17)</f>
        <v/>
      </c>
      <c r="BB17" s="36" t="str">
        <f aca="false">IF($B17="","",EDATE(EOMONTH($B17,0),BA$2))</f>
        <v/>
      </c>
      <c r="BC17" s="37" t="str">
        <f aca="false">IF($J17="","",IF($J17="S1",0.01875,IF($J17="S2",0,IF($J17="S3",0,"")))*F17)</f>
        <v/>
      </c>
      <c r="BD17" s="38" t="str">
        <f aca="false">IF($B17="","",EDATE(EOMONTH($B17,0),BC$2))</f>
        <v/>
      </c>
      <c r="BE17" s="35" t="str">
        <f aca="false">IF($J17="","",IF($J17="S1",0.01875,IF($J17="S2",0,IF($J17="S3",0,"")))*F17)</f>
        <v/>
      </c>
      <c r="BF17" s="36" t="str">
        <f aca="false">IF($B17="","",EDATE(EOMONTH($B17,0),BE$2))</f>
        <v/>
      </c>
      <c r="BG17" s="37" t="str">
        <f aca="false">IF($J17="","",IF($J17="S1",0.08875,IF($J17="S2",0.085,IF($J17="S3",0,"")))*F17)</f>
        <v/>
      </c>
      <c r="BH17" s="38" t="str">
        <f aca="false">IF($B17="","",EDATE(EOMONTH($B17,0),BG$2))</f>
        <v/>
      </c>
      <c r="BI17" s="35" t="str">
        <f aca="false">IF($J17="","",IF($J17="S1",0.08875,IF($J17="S2",0.085,IF($J17="S3",0,"")))*F17)</f>
        <v/>
      </c>
      <c r="BJ17" s="36" t="str">
        <f aca="false">IF($B17="","",EDATE(EOMONTH($B17,0),BI$2))</f>
        <v/>
      </c>
      <c r="BK17" s="37" t="str">
        <f aca="false">IF($J17="","",IF($J17="S1",0.07,IF($J17="S2",0.085,IF($J17="S3",0,"")))*F17)</f>
        <v/>
      </c>
      <c r="BL17" s="38" t="str">
        <f aca="false">IF($B17="","",EDATE(EOMONTH($B17,0),BK$2))</f>
        <v/>
      </c>
      <c r="BM17" s="35" t="str">
        <f aca="false">IF($J17="","",IF($J17="S1",0.07,IF($J17="S2",0.135,IF($J17="S3",0.025,"")))*F17)</f>
        <v/>
      </c>
      <c r="BN17" s="36" t="str">
        <f aca="false">IF($B17="","",EDATE(EOMONTH($B17,0),BM$2))</f>
        <v/>
      </c>
      <c r="BO17" s="37" t="str">
        <f aca="false">IF($J17="","",IF($J17="S1",0.07,IF($J17="S2",0.085,IF($J17="S3",0,"")))*F17)</f>
        <v/>
      </c>
      <c r="BP17" s="38" t="str">
        <f aca="false">IF($B17="","",EDATE(EOMONTH($B17,0),BO$2))</f>
        <v/>
      </c>
      <c r="BQ17" s="35" t="str">
        <f aca="false">IF($J17="","",IF($J17="S1",0.05,IF($J17="S2",0.025,IF($J17="S3",0.025,"")))*F17)</f>
        <v/>
      </c>
      <c r="BR17" s="36" t="str">
        <f aca="false">IF($B17="","",EDATE(EOMONTH($B17,0),BQ$2))</f>
        <v/>
      </c>
      <c r="BS17" s="39" t="n">
        <v>0</v>
      </c>
      <c r="BT17" s="39" t="n">
        <v>55002</v>
      </c>
    </row>
    <row r="18" customFormat="false" ht="15" hidden="false" customHeight="false" outlineLevel="0" collapsed="false">
      <c r="A18" s="21" t="s">
        <v>50</v>
      </c>
      <c r="B18" s="21"/>
      <c r="C18" s="23"/>
      <c r="D18" s="45"/>
      <c r="E18" s="40" t="str">
        <f aca="false">IF($J18="","",IF($J18="S1",0,IF($J18="S2",0.057,IF($J18="S3",0.02,""))))</f>
        <v/>
      </c>
      <c r="F18" s="25"/>
      <c r="G18" s="42" t="str">
        <f aca="false">IF($J18="","",IF($J18="S1",100000,IF($J18="S2",0,IF($J18="S3",12000,""))))</f>
        <v/>
      </c>
      <c r="H18" s="46"/>
      <c r="I18" s="44" t="str">
        <f aca="false">IF(J18="","",E18*F18+G18)</f>
        <v/>
      </c>
      <c r="K18" s="29" t="str">
        <f aca="false">IF($J18="","",IF($J18="S1",0.1,IF($J18="S2",0.05,IF($J18="S3",0,""))))</f>
        <v/>
      </c>
      <c r="L18" s="30" t="str">
        <f aca="false">IF($B18="","",TEXT(EOMONTH($B18,$L$2),"jj/mm/aa"))</f>
        <v/>
      </c>
      <c r="M18" s="31" t="str">
        <f aca="false">IF($J18="","",IF($J18="S1",0.2,IF($J18="S2",0.15,IF($J18="S3",0.15,""))))</f>
        <v/>
      </c>
      <c r="N18" s="32" t="str">
        <f aca="false">IF($B18="","",TEXT(EOMONTH($B18,$N$2),"jj/mm/aa"))</f>
        <v/>
      </c>
      <c r="O18" s="29" t="str">
        <f aca="false">IF($J18="","",IF($J18="S1",0.05,IF($J18="S2",0,IF($J18="S3",0,""))))</f>
        <v/>
      </c>
      <c r="P18" s="30" t="str">
        <f aca="false">IF($B18="","",TEXT(EOMONTH($B18,$P$2),"jj/mm/aa"))</f>
        <v/>
      </c>
      <c r="Q18" s="31" t="str">
        <f aca="false">IF($J18="","",IF($J18="S1",0.15,IF($J18="S2",0,IF($J18="S3",0,""))))</f>
        <v/>
      </c>
      <c r="R18" s="32" t="str">
        <f aca="false">IF($B18="","",TEXT(EOMONTH($B18,$R$2),"jj/mm/aa"))</f>
        <v/>
      </c>
      <c r="S18" s="29" t="str">
        <f aca="false">IF($J18="","",IF($J18="S1",0.2,IF($J18="S2",0.25,IF($J18="S3",0.5,""))))</f>
        <v/>
      </c>
      <c r="T18" s="30" t="str">
        <f aca="false">IF($B18="","",TEXT(EOMONTH($B18,$T$2),"jj/mm/aa"))</f>
        <v/>
      </c>
      <c r="U18" s="31" t="str">
        <f aca="false">IF($J18="","",IF($J18="S1",0.35,IF($J18="S2",0.425,IF($J18="S3",0,""))))</f>
        <v/>
      </c>
      <c r="V18" s="32" t="str">
        <f aca="false">IF($B18="","",TEXT(EOMONTH($B18,$V$2),"jj/mm/aa"))</f>
        <v/>
      </c>
      <c r="W18" s="29" t="str">
        <f aca="false">IF($J18="","",IF($J18="S1",0,IF($J18="S2",0.05,IF($J18="S3",0.025,""))))</f>
        <v/>
      </c>
      <c r="X18" s="30" t="str">
        <f aca="false">IF($B18="","",TEXT(EOMONTH($B18,$X$2),"jj/mm/aa"))</f>
        <v/>
      </c>
      <c r="Y18" s="31" t="str">
        <f aca="false">IF($J18="","",IF($J18="S1",0.05,IF($J18="S2",0.025,IF($J18="S3",0.025,""))))</f>
        <v/>
      </c>
      <c r="Z18" s="32" t="str">
        <f aca="false">IF($B18="","",TEXT(EOMONTH($B18,$Z$2),"jj/mm/aa"))</f>
        <v/>
      </c>
      <c r="AA18" s="33" t="str">
        <f aca="false">IF(J18="","",SUM(K18:Y18,E18))</f>
        <v/>
      </c>
      <c r="AB18" s="34"/>
      <c r="AC18" s="34"/>
      <c r="AD18" s="34"/>
      <c r="AE18" s="34"/>
      <c r="AF18" s="34"/>
      <c r="AG18" s="34"/>
      <c r="AH18" s="34"/>
      <c r="AI18" s="34"/>
      <c r="AK18" s="35" t="str">
        <f aca="false">IF($J18="","",IF($J18="S1",0.1,IF($J18="S2",0.05,IF($J18="S3",0,"")))*F18)</f>
        <v/>
      </c>
      <c r="AL18" s="36" t="str">
        <f aca="false">IF($B18="","",EDATE(EOMONTH($B18,0),AK$2))</f>
        <v/>
      </c>
      <c r="AM18" s="37" t="str">
        <f aca="false">IF($J18="","",IF($J18="S1",0.2/3,IF($J18="S2",0.05,IF($J18="S3",0.15,"")))*F18)</f>
        <v/>
      </c>
      <c r="AN18" s="38" t="str">
        <f aca="false">IF($B18="","",EDATE(EOMONTH($B18,0),AM$2))</f>
        <v/>
      </c>
      <c r="AO18" s="35" t="str">
        <f aca="false">IF($J18="","",IF($J18="S1",0.2/3,IF($J18="S2",0.05,IF($J18="S3",0.15,"")))*F18)</f>
        <v/>
      </c>
      <c r="AP18" s="36" t="str">
        <f aca="false">IF($B18="","",EDATE(EOMONTH($B18,0),AO$2))</f>
        <v/>
      </c>
      <c r="AQ18" s="37" t="str">
        <f aca="false">IF($J18="","",IF($J18="S1",0.2/3,IF($J18="S2",0.05,IF($J18="S3",0,"")))*F18)</f>
        <v/>
      </c>
      <c r="AR18" s="38" t="str">
        <f aca="false">IF($B18="","",EDATE(EOMONTH($B18,0),AQ$2))</f>
        <v/>
      </c>
      <c r="AS18" s="35" t="str">
        <f aca="false">IF($J18="","",IF($J18="S1",0.05,IF($J18="S2",0,IF($J18="S3",0,"")))*F18)</f>
        <v/>
      </c>
      <c r="AT18" s="36" t="str">
        <f aca="false">IF($B18="","",EDATE(EOMONTH($B18,0),AS$2))</f>
        <v/>
      </c>
      <c r="AU18" s="37" t="str">
        <f aca="false">IF($J18="","",IF($J18="S1",0.05,IF($J18="S2",0,IF($J18="S3",0,"")))*F18)</f>
        <v/>
      </c>
      <c r="AV18" s="38" t="str">
        <f aca="false">IF($B18="","",EDATE(EOMONTH($B18,0),AU$2))</f>
        <v/>
      </c>
      <c r="AW18" s="35" t="str">
        <f aca="false">IF($J18="","",IF($J18="S1",0.01875,IF($J18="S2",0,IF($J18="S3",0,"")))*F18)</f>
        <v/>
      </c>
      <c r="AX18" s="36" t="str">
        <f aca="false">IF($B18="","",EDATE(EOMONTH($B18,0),AW$2))</f>
        <v/>
      </c>
      <c r="AY18" s="37" t="str">
        <f aca="false">IF($J18="","",IF($J18="S1",0.01875,IF($J18="S2",0,IF($J18="S3",0,"")))*F18)</f>
        <v/>
      </c>
      <c r="AZ18" s="38" t="str">
        <f aca="false">IF($B18="","",EDATE(EOMONTH($B18,0),AY$2))</f>
        <v/>
      </c>
      <c r="BA18" s="35" t="str">
        <f aca="false">IF($J18="","",IF($J18="S1",0.21875,IF($J18="S2",0,IF($J18="S3",0,"")))*F18)</f>
        <v/>
      </c>
      <c r="BB18" s="36" t="str">
        <f aca="false">IF($B18="","",EDATE(EOMONTH($B18,0),BA$2))</f>
        <v/>
      </c>
      <c r="BC18" s="37" t="str">
        <f aca="false">IF($J18="","",IF($J18="S1",0.01875,IF($J18="S2",0,IF($J18="S3",0,"")))*F18)</f>
        <v/>
      </c>
      <c r="BD18" s="38" t="str">
        <f aca="false">IF($B18="","",EDATE(EOMONTH($B18,0),BC$2))</f>
        <v/>
      </c>
      <c r="BE18" s="35" t="str">
        <f aca="false">IF($J18="","",IF($J18="S1",0.01875,IF($J18="S2",0,IF($J18="S3",0,"")))*F18)</f>
        <v/>
      </c>
      <c r="BF18" s="36" t="str">
        <f aca="false">IF($B18="","",EDATE(EOMONTH($B18,0),BE$2))</f>
        <v/>
      </c>
      <c r="BG18" s="37" t="str">
        <f aca="false">IF($J18="","",IF($J18="S1",0.08875,IF($J18="S2",0.085,IF($J18="S3",0,"")))*F18)</f>
        <v/>
      </c>
      <c r="BH18" s="38" t="str">
        <f aca="false">IF($B18="","",EDATE(EOMONTH($B18,0),BG$2))</f>
        <v/>
      </c>
      <c r="BI18" s="35" t="str">
        <f aca="false">IF($J18="","",IF($J18="S1",0.08875,IF($J18="S2",0.085,IF($J18="S3",0,"")))*F18)</f>
        <v/>
      </c>
      <c r="BJ18" s="36" t="str">
        <f aca="false">IF($B18="","",EDATE(EOMONTH($B18,0),BI$2))</f>
        <v/>
      </c>
      <c r="BK18" s="37" t="str">
        <f aca="false">IF($J18="","",IF($J18="S1",0.07,IF($J18="S2",0.085,IF($J18="S3",0,"")))*F18)</f>
        <v/>
      </c>
      <c r="BL18" s="38" t="str">
        <f aca="false">IF($B18="","",EDATE(EOMONTH($B18,0),BK$2))</f>
        <v/>
      </c>
      <c r="BM18" s="35" t="str">
        <f aca="false">IF($J18="","",IF($J18="S1",0.07,IF($J18="S2",0.135,IF($J18="S3",0.025,"")))*F18)</f>
        <v/>
      </c>
      <c r="BN18" s="36" t="str">
        <f aca="false">IF($B18="","",EDATE(EOMONTH($B18,0),BM$2))</f>
        <v/>
      </c>
      <c r="BO18" s="37" t="str">
        <f aca="false">IF($J18="","",IF($J18="S1",0.07,IF($J18="S2",0.085,IF($J18="S3",0,"")))*F18)</f>
        <v/>
      </c>
      <c r="BP18" s="38" t="str">
        <f aca="false">IF($B18="","",EDATE(EOMONTH($B18,0),BO$2))</f>
        <v/>
      </c>
      <c r="BQ18" s="35" t="str">
        <f aca="false">IF($J18="","",IF($J18="S1",0.05,IF($J18="S2",0.025,IF($J18="S3",0.025,"")))*F18)</f>
        <v/>
      </c>
      <c r="BR18" s="36" t="str">
        <f aca="false">IF($B18="","",EDATE(EOMONTH($B18,0),BQ$2))</f>
        <v/>
      </c>
      <c r="BS18" s="39" t="n">
        <v>0</v>
      </c>
      <c r="BT18" s="39" t="n">
        <v>49501.8</v>
      </c>
    </row>
    <row r="19" customFormat="false" ht="15" hidden="false" customHeight="false" outlineLevel="0" collapsed="false">
      <c r="A19" s="21" t="s">
        <v>51</v>
      </c>
      <c r="B19" s="21"/>
      <c r="C19" s="23"/>
      <c r="D19" s="45"/>
      <c r="E19" s="40" t="str">
        <f aca="false">IF($J19="","",IF($J19="S1",0,IF($J19="S2",0.057,IF($J19="S3",0.02,""))))</f>
        <v/>
      </c>
      <c r="F19" s="25"/>
      <c r="G19" s="42" t="str">
        <f aca="false">IF($J19="","",IF($J19="S1",100000,IF($J19="S2",0,IF($J19="S3",12000,""))))</f>
        <v/>
      </c>
      <c r="H19" s="43"/>
      <c r="I19" s="44" t="str">
        <f aca="false">IF(J19="","",E19*F19+G19)</f>
        <v/>
      </c>
      <c r="K19" s="29" t="str">
        <f aca="false">IF($J19="","",IF($J19="S1",0.1,IF($J19="S2",0.05,IF($J19="S3",0,""))))</f>
        <v/>
      </c>
      <c r="L19" s="30" t="str">
        <f aca="false">IF($B19="","",TEXT(EOMONTH($B19,$L$2),"jj/mm/aa"))</f>
        <v/>
      </c>
      <c r="M19" s="31" t="str">
        <f aca="false">IF($J19="","",IF($J19="S1",0.2,IF($J19="S2",0.15,IF($J19="S3",0.15,""))))</f>
        <v/>
      </c>
      <c r="N19" s="32" t="str">
        <f aca="false">IF($B19="","",TEXT(EOMONTH($B19,$N$2),"jj/mm/aa"))</f>
        <v/>
      </c>
      <c r="O19" s="29" t="str">
        <f aca="false">IF($J19="","",IF($J19="S1",0.05,IF($J19="S2",0,IF($J19="S3",0,""))))</f>
        <v/>
      </c>
      <c r="P19" s="30" t="str">
        <f aca="false">IF($B19="","",TEXT(EOMONTH($B19,$P$2),"jj/mm/aa"))</f>
        <v/>
      </c>
      <c r="Q19" s="31" t="str">
        <f aca="false">IF($J19="","",IF($J19="S1",0.15,IF($J19="S2",0,IF($J19="S3",0,""))))</f>
        <v/>
      </c>
      <c r="R19" s="32" t="str">
        <f aca="false">IF($B19="","",TEXT(EOMONTH($B19,$R$2),"jj/mm/aa"))</f>
        <v/>
      </c>
      <c r="S19" s="29" t="str">
        <f aca="false">IF($J19="","",IF($J19="S1",0.2,IF($J19="S2",0.25,IF($J19="S3",0.5,""))))</f>
        <v/>
      </c>
      <c r="T19" s="30" t="str">
        <f aca="false">IF($B19="","",TEXT(EOMONTH($B19,$T$2),"jj/mm/aa"))</f>
        <v/>
      </c>
      <c r="U19" s="31" t="str">
        <f aca="false">IF($J19="","",IF($J19="S1",0.35,IF($J19="S2",0.425,IF($J19="S3",0,""))))</f>
        <v/>
      </c>
      <c r="V19" s="32" t="str">
        <f aca="false">IF($B19="","",TEXT(EOMONTH($B19,$V$2),"jj/mm/aa"))</f>
        <v/>
      </c>
      <c r="W19" s="29" t="str">
        <f aca="false">IF($J19="","",IF($J19="S1",0,IF($J19="S2",0.05,IF($J19="S3",0.025,""))))</f>
        <v/>
      </c>
      <c r="X19" s="30" t="str">
        <f aca="false">IF($B19="","",TEXT(EOMONTH($B19,$X$2),"jj/mm/aa"))</f>
        <v/>
      </c>
      <c r="Y19" s="31" t="str">
        <f aca="false">IF($J19="","",IF($J19="S1",0.05,IF($J19="S2",0.025,IF($J19="S3",0.025,""))))</f>
        <v/>
      </c>
      <c r="Z19" s="32" t="str">
        <f aca="false">IF($B19="","",TEXT(EOMONTH($B19,$Z$2),"jj/mm/aa"))</f>
        <v/>
      </c>
      <c r="AA19" s="33" t="str">
        <f aca="false">IF(J19="","",SUM(K19:Y19,E19))</f>
        <v/>
      </c>
      <c r="AB19" s="34"/>
      <c r="AC19" s="34"/>
      <c r="AD19" s="34"/>
      <c r="AE19" s="34"/>
      <c r="AF19" s="34"/>
      <c r="AG19" s="34"/>
      <c r="AH19" s="34"/>
      <c r="AI19" s="34"/>
      <c r="AK19" s="35" t="str">
        <f aca="false">IF($J19="","",IF($J19="S1",0.1,IF($J19="S2",0.05,IF($J19="S3",0,"")))*F19)</f>
        <v/>
      </c>
      <c r="AL19" s="36" t="str">
        <f aca="false">IF($B19="","",EDATE(EOMONTH($B19,0),AK$2))</f>
        <v/>
      </c>
      <c r="AM19" s="37" t="str">
        <f aca="false">IF($J19="","",IF($J19="S1",0.2/3,IF($J19="S2",0.05,IF($J19="S3",0.15,"")))*F19)</f>
        <v/>
      </c>
      <c r="AN19" s="38" t="str">
        <f aca="false">IF($B19="","",EDATE(EOMONTH($B19,0),AM$2))</f>
        <v/>
      </c>
      <c r="AO19" s="35" t="str">
        <f aca="false">IF($J19="","",IF($J19="S1",0.2/3,IF($J19="S2",0.05,IF($J19="S3",0.15,"")))*F19)</f>
        <v/>
      </c>
      <c r="AP19" s="36" t="str">
        <f aca="false">IF($B19="","",EDATE(EOMONTH($B19,0),AO$2))</f>
        <v/>
      </c>
      <c r="AQ19" s="37" t="str">
        <f aca="false">IF($J19="","",IF($J19="S1",0.2/3,IF($J19="S2",0.05,IF($J19="S3",0,"")))*F19)</f>
        <v/>
      </c>
      <c r="AR19" s="38" t="str">
        <f aca="false">IF($B19="","",EDATE(EOMONTH($B19,0),AQ$2))</f>
        <v/>
      </c>
      <c r="AS19" s="35" t="str">
        <f aca="false">IF($J19="","",IF($J19="S1",0.05,IF($J19="S2",0,IF($J19="S3",0,"")))*F19)</f>
        <v/>
      </c>
      <c r="AT19" s="36" t="str">
        <f aca="false">IF($B19="","",EDATE(EOMONTH($B19,0),AS$2))</f>
        <v/>
      </c>
      <c r="AU19" s="37" t="str">
        <f aca="false">IF($J19="","",IF($J19="S1",0.05,IF($J19="S2",0,IF($J19="S3",0,"")))*F19)</f>
        <v/>
      </c>
      <c r="AV19" s="38" t="str">
        <f aca="false">IF($B19="","",EDATE(EOMONTH($B19,0),AU$2))</f>
        <v/>
      </c>
      <c r="AW19" s="35" t="str">
        <f aca="false">IF($J19="","",IF($J19="S1",0.01875,IF($J19="S2",0,IF($J19="S3",0,"")))*F19)</f>
        <v/>
      </c>
      <c r="AX19" s="36" t="str">
        <f aca="false">IF($B19="","",EDATE(EOMONTH($B19,0),AW$2))</f>
        <v/>
      </c>
      <c r="AY19" s="37" t="str">
        <f aca="false">IF($J19="","",IF($J19="S1",0.01875,IF($J19="S2",0,IF($J19="S3",0,"")))*F19)</f>
        <v/>
      </c>
      <c r="AZ19" s="38" t="str">
        <f aca="false">IF($B19="","",EDATE(EOMONTH($B19,0),AY$2))</f>
        <v/>
      </c>
      <c r="BA19" s="35" t="str">
        <f aca="false">IF($J19="","",IF($J19="S1",0.21875,IF($J19="S2",0,IF($J19="S3",0,"")))*F19)</f>
        <v/>
      </c>
      <c r="BB19" s="36" t="str">
        <f aca="false">IF($B19="","",EDATE(EOMONTH($B19,0),BA$2))</f>
        <v/>
      </c>
      <c r="BC19" s="37" t="str">
        <f aca="false">IF($J19="","",IF($J19="S1",0.01875,IF($J19="S2",0,IF($J19="S3",0,"")))*F19)</f>
        <v/>
      </c>
      <c r="BD19" s="38" t="str">
        <f aca="false">IF($B19="","",EDATE(EOMONTH($B19,0),BC$2))</f>
        <v/>
      </c>
      <c r="BE19" s="35" t="str">
        <f aca="false">IF($J19="","",IF($J19="S1",0.01875,IF($J19="S2",0,IF($J19="S3",0,"")))*F19)</f>
        <v/>
      </c>
      <c r="BF19" s="36" t="str">
        <f aca="false">IF($B19="","",EDATE(EOMONTH($B19,0),BE$2))</f>
        <v/>
      </c>
      <c r="BG19" s="37" t="str">
        <f aca="false">IF($J19="","",IF($J19="S1",0.08875,IF($J19="S2",0.085,IF($J19="S3",0,"")))*F19)</f>
        <v/>
      </c>
      <c r="BH19" s="38" t="str">
        <f aca="false">IF($B19="","",EDATE(EOMONTH($B19,0),BG$2))</f>
        <v/>
      </c>
      <c r="BI19" s="35" t="str">
        <f aca="false">IF($J19="","",IF($J19="S1",0.08875,IF($J19="S2",0.085,IF($J19="S3",0,"")))*F19)</f>
        <v/>
      </c>
      <c r="BJ19" s="36" t="str">
        <f aca="false">IF($B19="","",EDATE(EOMONTH($B19,0),BI$2))</f>
        <v/>
      </c>
      <c r="BK19" s="37" t="str">
        <f aca="false">IF($J19="","",IF($J19="S1",0.07,IF($J19="S2",0.085,IF($J19="S3",0,"")))*F19)</f>
        <v/>
      </c>
      <c r="BL19" s="38" t="str">
        <f aca="false">IF($B19="","",EDATE(EOMONTH($B19,0),BK$2))</f>
        <v/>
      </c>
      <c r="BM19" s="35" t="str">
        <f aca="false">IF($J19="","",IF($J19="S1",0.07,IF($J19="S2",0.135,IF($J19="S3",0.025,"")))*F19)</f>
        <v/>
      </c>
      <c r="BN19" s="36" t="str">
        <f aca="false">IF($B19="","",EDATE(EOMONTH($B19,0),BM$2))</f>
        <v/>
      </c>
      <c r="BO19" s="37" t="str">
        <f aca="false">IF($J19="","",IF($J19="S1",0.07,IF($J19="S2",0.085,IF($J19="S3",0,"")))*F19)</f>
        <v/>
      </c>
      <c r="BP19" s="38" t="str">
        <f aca="false">IF($B19="","",EDATE(EOMONTH($B19,0),BO$2))</f>
        <v/>
      </c>
      <c r="BQ19" s="35" t="str">
        <f aca="false">IF($J19="","",IF($J19="S1",0.05,IF($J19="S2",0.025,IF($J19="S3",0.025,"")))*F19)</f>
        <v/>
      </c>
      <c r="BR19" s="36" t="str">
        <f aca="false">IF($B19="","",EDATE(EOMONTH($B19,0),BQ$2))</f>
        <v/>
      </c>
      <c r="BS19" s="39" t="n">
        <v>0</v>
      </c>
      <c r="BT19" s="39" t="n">
        <v>50000</v>
      </c>
    </row>
    <row r="20" customFormat="false" ht="15" hidden="false" customHeight="false" outlineLevel="0" collapsed="false">
      <c r="A20" s="21" t="s">
        <v>52</v>
      </c>
      <c r="B20" s="21"/>
      <c r="C20" s="23"/>
      <c r="D20" s="45"/>
      <c r="E20" s="40" t="str">
        <f aca="false">IF($J20="","",IF($J20="S1",0,IF($J20="S2",0.057,IF($J20="S3",0.02,""))))</f>
        <v/>
      </c>
      <c r="F20" s="25"/>
      <c r="G20" s="42" t="str">
        <f aca="false">IF($J20="","",IF($J20="S1",100000,IF($J20="S2",0,IF($J20="S3",12000,""))))</f>
        <v/>
      </c>
      <c r="H20" s="43"/>
      <c r="I20" s="44" t="str">
        <f aca="false">IF(J20="","",E20*F20+G20)</f>
        <v/>
      </c>
      <c r="K20" s="29" t="str">
        <f aca="false">IF($J20="","",IF($J20="S1",0.1,IF($J20="S2",0.05,IF($J20="S3",0,""))))</f>
        <v/>
      </c>
      <c r="L20" s="30" t="str">
        <f aca="false">IF($B20="","",TEXT(EOMONTH($B20,$L$2),"jj/mm/aa"))</f>
        <v/>
      </c>
      <c r="M20" s="31" t="str">
        <f aca="false">IF($J20="","",IF($J20="S1",0.2,IF($J20="S2",0.15,IF($J20="S3",0.15,""))))</f>
        <v/>
      </c>
      <c r="N20" s="32" t="str">
        <f aca="false">IF($B20="","",TEXT(EOMONTH($B20,$N$2),"jj/mm/aa"))</f>
        <v/>
      </c>
      <c r="O20" s="29" t="str">
        <f aca="false">IF($J20="","",IF($J20="S1",0.05,IF($J20="S2",0,IF($J20="S3",0,""))))</f>
        <v/>
      </c>
      <c r="P20" s="30" t="str">
        <f aca="false">IF($B20="","",TEXT(EOMONTH($B20,$P$2),"jj/mm/aa"))</f>
        <v/>
      </c>
      <c r="Q20" s="31" t="str">
        <f aca="false">IF($J20="","",IF($J20="S1",0.15,IF($J20="S2",0,IF($J20="S3",0,""))))</f>
        <v/>
      </c>
      <c r="R20" s="32" t="str">
        <f aca="false">IF($B20="","",TEXT(EOMONTH($B20,$R$2),"jj/mm/aa"))</f>
        <v/>
      </c>
      <c r="S20" s="29" t="str">
        <f aca="false">IF($J20="","",IF($J20="S1",0.2,IF($J20="S2",0.25,IF($J20="S3",0.5,""))))</f>
        <v/>
      </c>
      <c r="T20" s="30" t="str">
        <f aca="false">IF($B20="","",TEXT(EOMONTH($B20,$T$2),"jj/mm/aa"))</f>
        <v/>
      </c>
      <c r="U20" s="31" t="str">
        <f aca="false">IF($J20="","",IF($J20="S1",0.35,IF($J20="S2",0.425,IF($J20="S3",0,""))))</f>
        <v/>
      </c>
      <c r="V20" s="32" t="str">
        <f aca="false">IF($B20="","",TEXT(EOMONTH($B20,$V$2),"jj/mm/aa"))</f>
        <v/>
      </c>
      <c r="W20" s="29" t="str">
        <f aca="false">IF($J20="","",IF($J20="S1",0,IF($J20="S2",0.05,IF($J20="S3",0.025,""))))</f>
        <v/>
      </c>
      <c r="X20" s="30" t="str">
        <f aca="false">IF($B20="","",TEXT(EOMONTH($B20,$X$2),"jj/mm/aa"))</f>
        <v/>
      </c>
      <c r="Y20" s="31" t="str">
        <f aca="false">IF($J20="","",IF($J20="S1",0.05,IF($J20="S2",0.025,IF($J20="S3",0.025,""))))</f>
        <v/>
      </c>
      <c r="Z20" s="32" t="str">
        <f aca="false">IF($B20="","",TEXT(EOMONTH($B20,$Z$2),"jj/mm/aa"))</f>
        <v/>
      </c>
      <c r="AA20" s="33" t="str">
        <f aca="false">IF(J20="","",SUM(K20:Y20,E20))</f>
        <v/>
      </c>
      <c r="AB20" s="34"/>
      <c r="AC20" s="34"/>
      <c r="AD20" s="34"/>
      <c r="AE20" s="34"/>
      <c r="AF20" s="34"/>
      <c r="AG20" s="34"/>
      <c r="AH20" s="34"/>
      <c r="AI20" s="34"/>
      <c r="AK20" s="35" t="str">
        <f aca="false">IF($J20="","",IF($J20="S1",0.1,IF($J20="S2",0.05,IF($J20="S3",0,"")))*F20)</f>
        <v/>
      </c>
      <c r="AL20" s="36" t="str">
        <f aca="false">IF($B20="","",EDATE(EOMONTH($B20,0),AK$2))</f>
        <v/>
      </c>
      <c r="AM20" s="37" t="str">
        <f aca="false">IF($J20="","",IF($J20="S1",0.2/3,IF($J20="S2",0.05,IF($J20="S3",0.15,"")))*F20)</f>
        <v/>
      </c>
      <c r="AN20" s="38" t="str">
        <f aca="false">IF($B20="","",EDATE(EOMONTH($B20,0),AM$2))</f>
        <v/>
      </c>
      <c r="AO20" s="35" t="str">
        <f aca="false">IF($J20="","",IF($J20="S1",0.2/3,IF($J20="S2",0.05,IF($J20="S3",0.15,"")))*F20)</f>
        <v/>
      </c>
      <c r="AP20" s="36" t="str">
        <f aca="false">IF($B20="","",EDATE(EOMONTH($B20,0),AO$2))</f>
        <v/>
      </c>
      <c r="AQ20" s="37" t="str">
        <f aca="false">IF($J20="","",IF($J20="S1",0.2/3,IF($J20="S2",0.05,IF($J20="S3",0,"")))*F20)</f>
        <v/>
      </c>
      <c r="AR20" s="38" t="str">
        <f aca="false">IF($B20="","",EDATE(EOMONTH($B20,0),AQ$2))</f>
        <v/>
      </c>
      <c r="AS20" s="35" t="str">
        <f aca="false">IF($J20="","",IF($J20="S1",0.05,IF($J20="S2",0,IF($J20="S3",0,"")))*F20)</f>
        <v/>
      </c>
      <c r="AT20" s="36" t="str">
        <f aca="false">IF($B20="","",EDATE(EOMONTH($B20,0),AS$2))</f>
        <v/>
      </c>
      <c r="AU20" s="37" t="str">
        <f aca="false">IF($J20="","",IF($J20="S1",0.05,IF($J20="S2",0,IF($J20="S3",0,"")))*F20)</f>
        <v/>
      </c>
      <c r="AV20" s="38" t="str">
        <f aca="false">IF($B20="","",EDATE(EOMONTH($B20,0),AU$2))</f>
        <v/>
      </c>
      <c r="AW20" s="35" t="str">
        <f aca="false">IF($J20="","",IF($J20="S1",0.01875,IF($J20="S2",0,IF($J20="S3",0,"")))*F20)</f>
        <v/>
      </c>
      <c r="AX20" s="36" t="str">
        <f aca="false">IF($B20="","",EDATE(EOMONTH($B20,0),AW$2))</f>
        <v/>
      </c>
      <c r="AY20" s="37" t="str">
        <f aca="false">IF($J20="","",IF($J20="S1",0.01875,IF($J20="S2",0,IF($J20="S3",0,"")))*F20)</f>
        <v/>
      </c>
      <c r="AZ20" s="38" t="str">
        <f aca="false">IF($B20="","",EDATE(EOMONTH($B20,0),AY$2))</f>
        <v/>
      </c>
      <c r="BA20" s="35" t="str">
        <f aca="false">IF($J20="","",IF($J20="S1",0.21875,IF($J20="S2",0,IF($J20="S3",0,"")))*F20)</f>
        <v/>
      </c>
      <c r="BB20" s="36" t="str">
        <f aca="false">IF($B20="","",EDATE(EOMONTH($B20,0),BA$2))</f>
        <v/>
      </c>
      <c r="BC20" s="37" t="str">
        <f aca="false">IF($J20="","",IF($J20="S1",0.01875,IF($J20="S2",0,IF($J20="S3",0,"")))*F20)</f>
        <v/>
      </c>
      <c r="BD20" s="38" t="str">
        <f aca="false">IF($B20="","",EDATE(EOMONTH($B20,0),BC$2))</f>
        <v/>
      </c>
      <c r="BE20" s="35" t="str">
        <f aca="false">IF($J20="","",IF($J20="S1",0.01875,IF($J20="S2",0,IF($J20="S3",0,"")))*F20)</f>
        <v/>
      </c>
      <c r="BF20" s="36" t="str">
        <f aca="false">IF($B20="","",EDATE(EOMONTH($B20,0),BE$2))</f>
        <v/>
      </c>
      <c r="BG20" s="37" t="str">
        <f aca="false">IF($J20="","",IF($J20="S1",0.08875,IF($J20="S2",0.085,IF($J20="S3",0,"")))*F20)</f>
        <v/>
      </c>
      <c r="BH20" s="38" t="str">
        <f aca="false">IF($B20="","",EDATE(EOMONTH($B20,0),BG$2))</f>
        <v/>
      </c>
      <c r="BI20" s="35" t="str">
        <f aca="false">IF($J20="","",IF($J20="S1",0.08875,IF($J20="S2",0.085,IF($J20="S3",0,"")))*F20)</f>
        <v/>
      </c>
      <c r="BJ20" s="36" t="str">
        <f aca="false">IF($B20="","",EDATE(EOMONTH($B20,0),BI$2))</f>
        <v/>
      </c>
      <c r="BK20" s="37" t="str">
        <f aca="false">IF($J20="","",IF($J20="S1",0.07,IF($J20="S2",0.085,IF($J20="S3",0,"")))*F20)</f>
        <v/>
      </c>
      <c r="BL20" s="38" t="str">
        <f aca="false">IF($B20="","",EDATE(EOMONTH($B20,0),BK$2))</f>
        <v/>
      </c>
      <c r="BM20" s="35" t="str">
        <f aca="false">IF($J20="","",IF($J20="S1",0.07,IF($J20="S2",0.135,IF($J20="S3",0.025,"")))*F20)</f>
        <v/>
      </c>
      <c r="BN20" s="36" t="str">
        <f aca="false">IF($B20="","",EDATE(EOMONTH($B20,0),BM$2))</f>
        <v/>
      </c>
      <c r="BO20" s="37" t="str">
        <f aca="false">IF($J20="","",IF($J20="S1",0.07,IF($J20="S2",0.085,IF($J20="S3",0,"")))*F20)</f>
        <v/>
      </c>
      <c r="BP20" s="38" t="str">
        <f aca="false">IF($B20="","",EDATE(EOMONTH($B20,0),BO$2))</f>
        <v/>
      </c>
      <c r="BQ20" s="35" t="str">
        <f aca="false">IF($J20="","",IF($J20="S1",0.05,IF($J20="S2",0.025,IF($J20="S3",0.025,"")))*F20)</f>
        <v/>
      </c>
      <c r="BR20" s="36" t="str">
        <f aca="false">IF($B20="","",EDATE(EOMONTH($B20,0),BQ$2))</f>
        <v/>
      </c>
      <c r="BS20" s="39" t="n">
        <v>10000</v>
      </c>
      <c r="BT20" s="39" t="n">
        <v>0</v>
      </c>
    </row>
    <row r="21" customFormat="false" ht="15" hidden="false" customHeight="false" outlineLevel="0" collapsed="false">
      <c r="A21" s="21" t="s">
        <v>53</v>
      </c>
      <c r="B21" s="21"/>
      <c r="C21" s="23"/>
      <c r="D21" s="45"/>
      <c r="E21" s="40" t="str">
        <f aca="false">IF($J21="","",IF($J21="S1",0,IF($J21="S2",0.057,IF($J21="S3",0.02,""))))</f>
        <v/>
      </c>
      <c r="F21" s="25"/>
      <c r="G21" s="42" t="str">
        <f aca="false">IF($J21="","",IF($J21="S1",100000,IF($J21="S2",0,IF($J21="S3",12000,""))))</f>
        <v/>
      </c>
      <c r="H21" s="43"/>
      <c r="I21" s="44" t="str">
        <f aca="false">IF(J21="","",E21*F21+G21)</f>
        <v/>
      </c>
      <c r="K21" s="29" t="str">
        <f aca="false">IF($J21="","",IF($J21="S1",0.1,IF($J21="S2",0.05,IF($J21="S3",0,""))))</f>
        <v/>
      </c>
      <c r="L21" s="30" t="str">
        <f aca="false">IF($B21="","",TEXT(EOMONTH($B21,$L$2),"jj/mm/aa"))</f>
        <v/>
      </c>
      <c r="M21" s="31" t="str">
        <f aca="false">IF($J21="","",IF($J21="S1",0.2,IF($J21="S2",0.15,IF($J21="S3",0.15,""))))</f>
        <v/>
      </c>
      <c r="N21" s="32" t="str">
        <f aca="false">IF($B21="","",TEXT(EOMONTH($B21,$N$2),"jj/mm/aa"))</f>
        <v/>
      </c>
      <c r="O21" s="29" t="str">
        <f aca="false">IF($J21="","",IF($J21="S1",0.05,IF($J21="S2",0,IF($J21="S3",0,""))))</f>
        <v/>
      </c>
      <c r="P21" s="30" t="str">
        <f aca="false">IF($B21="","",TEXT(EOMONTH($B21,$P$2),"jj/mm/aa"))</f>
        <v/>
      </c>
      <c r="Q21" s="31" t="str">
        <f aca="false">IF($J21="","",IF($J21="S1",0.15,IF($J21="S2",0,IF($J21="S3",0,""))))</f>
        <v/>
      </c>
      <c r="R21" s="32" t="str">
        <f aca="false">IF($B21="","",TEXT(EOMONTH($B21,$R$2),"jj/mm/aa"))</f>
        <v/>
      </c>
      <c r="S21" s="29" t="str">
        <f aca="false">IF($J21="","",IF($J21="S1",0.2,IF($J21="S2",0.25,IF($J21="S3",0.5,""))))</f>
        <v/>
      </c>
      <c r="T21" s="30" t="str">
        <f aca="false">IF($B21="","",TEXT(EOMONTH($B21,$T$2),"jj/mm/aa"))</f>
        <v/>
      </c>
      <c r="U21" s="31" t="str">
        <f aca="false">IF($J21="","",IF($J21="S1",0.35,IF($J21="S2",0.425,IF($J21="S3",0,""))))</f>
        <v/>
      </c>
      <c r="V21" s="32" t="str">
        <f aca="false">IF($B21="","",TEXT(EOMONTH($B21,$V$2),"jj/mm/aa"))</f>
        <v/>
      </c>
      <c r="W21" s="29" t="str">
        <f aca="false">IF($J21="","",IF($J21="S1",0,IF($J21="S2",0.05,IF($J21="S3",0.025,""))))</f>
        <v/>
      </c>
      <c r="X21" s="30" t="str">
        <f aca="false">IF($B21="","",TEXT(EOMONTH($B21,$X$2),"jj/mm/aa"))</f>
        <v/>
      </c>
      <c r="Y21" s="31" t="str">
        <f aca="false">IF($J21="","",IF($J21="S1",0.05,IF($J21="S2",0.025,IF($J21="S3",0.025,""))))</f>
        <v/>
      </c>
      <c r="Z21" s="32" t="str">
        <f aca="false">IF($B21="","",TEXT(EOMONTH($B21,$Z$2),"jj/mm/aa"))</f>
        <v/>
      </c>
      <c r="AA21" s="33" t="str">
        <f aca="false">IF(J21="","",SUM(K21:Y21,E21))</f>
        <v/>
      </c>
      <c r="AB21" s="34"/>
      <c r="AC21" s="34"/>
      <c r="AD21" s="34"/>
      <c r="AE21" s="34"/>
      <c r="AF21" s="34"/>
      <c r="AG21" s="34"/>
      <c r="AH21" s="34"/>
      <c r="AI21" s="34"/>
      <c r="AK21" s="35" t="str">
        <f aca="false">IF($J21="","",IF($J21="S1",0.1,IF($J21="S2",0.05,IF($J21="S3",0,"")))*F21)</f>
        <v/>
      </c>
      <c r="AL21" s="36" t="str">
        <f aca="false">IF($B21="","",EDATE(EOMONTH($B21,0),AK$2))</f>
        <v/>
      </c>
      <c r="AM21" s="37" t="str">
        <f aca="false">IF($J21="","",IF($J21="S1",0.2/3,IF($J21="S2",0.05,IF($J21="S3",0.15,"")))*F21)</f>
        <v/>
      </c>
      <c r="AN21" s="38" t="str">
        <f aca="false">IF($B21="","",EDATE(EOMONTH($B21,0),AM$2))</f>
        <v/>
      </c>
      <c r="AO21" s="35" t="str">
        <f aca="false">IF($J21="","",IF($J21="S1",0.2/3,IF($J21="S2",0.05,IF($J21="S3",0.15,"")))*F21)</f>
        <v/>
      </c>
      <c r="AP21" s="36" t="str">
        <f aca="false">IF($B21="","",EDATE(EOMONTH($B21,0),AO$2))</f>
        <v/>
      </c>
      <c r="AQ21" s="37" t="str">
        <f aca="false">IF($J21="","",IF($J21="S1",0.2/3,IF($J21="S2",0.05,IF($J21="S3",0,"")))*F21)</f>
        <v/>
      </c>
      <c r="AR21" s="38" t="str">
        <f aca="false">IF($B21="","",EDATE(EOMONTH($B21,0),AQ$2))</f>
        <v/>
      </c>
      <c r="AS21" s="35" t="str">
        <f aca="false">IF($J21="","",IF($J21="S1",0.05,IF($J21="S2",0,IF($J21="S3",0,"")))*F21)</f>
        <v/>
      </c>
      <c r="AT21" s="36" t="str">
        <f aca="false">IF($B21="","",EDATE(EOMONTH($B21,0),AS$2))</f>
        <v/>
      </c>
      <c r="AU21" s="37" t="str">
        <f aca="false">IF($J21="","",IF($J21="S1",0.05,IF($J21="S2",0,IF($J21="S3",0,"")))*F21)</f>
        <v/>
      </c>
      <c r="AV21" s="38" t="str">
        <f aca="false">IF($B21="","",EDATE(EOMONTH($B21,0),AU$2))</f>
        <v/>
      </c>
      <c r="AW21" s="35" t="str">
        <f aca="false">IF($J21="","",IF($J21="S1",0.01875,IF($J21="S2",0,IF($J21="S3",0,"")))*F21)</f>
        <v/>
      </c>
      <c r="AX21" s="36" t="str">
        <f aca="false">IF($B21="","",EDATE(EOMONTH($B21,0),AW$2))</f>
        <v/>
      </c>
      <c r="AY21" s="37" t="str">
        <f aca="false">IF($J21="","",IF($J21="S1",0.01875,IF($J21="S2",0,IF($J21="S3",0,"")))*F21)</f>
        <v/>
      </c>
      <c r="AZ21" s="38" t="str">
        <f aca="false">IF($B21="","",EDATE(EOMONTH($B21,0),AY$2))</f>
        <v/>
      </c>
      <c r="BA21" s="35" t="str">
        <f aca="false">IF($J21="","",IF($J21="S1",0.21875,IF($J21="S2",0,IF($J21="S3",0,"")))*F21)</f>
        <v/>
      </c>
      <c r="BB21" s="36" t="str">
        <f aca="false">IF($B21="","",EDATE(EOMONTH($B21,0),BA$2))</f>
        <v/>
      </c>
      <c r="BC21" s="37" t="str">
        <f aca="false">IF($J21="","",IF($J21="S1",0.01875,IF($J21="S2",0,IF($J21="S3",0,"")))*F21)</f>
        <v/>
      </c>
      <c r="BD21" s="38" t="str">
        <f aca="false">IF($B21="","",EDATE(EOMONTH($B21,0),BC$2))</f>
        <v/>
      </c>
      <c r="BE21" s="35" t="str">
        <f aca="false">IF($J21="","",IF($J21="S1",0.01875,IF($J21="S2",0,IF($J21="S3",0,"")))*F21)</f>
        <v/>
      </c>
      <c r="BF21" s="36" t="str">
        <f aca="false">IF($B21="","",EDATE(EOMONTH($B21,0),BE$2))</f>
        <v/>
      </c>
      <c r="BG21" s="37" t="str">
        <f aca="false">IF($J21="","",IF($J21="S1",0.08875,IF($J21="S2",0.085,IF($J21="S3",0,"")))*F21)</f>
        <v/>
      </c>
      <c r="BH21" s="38" t="str">
        <f aca="false">IF($B21="","",EDATE(EOMONTH($B21,0),BG$2))</f>
        <v/>
      </c>
      <c r="BI21" s="35" t="str">
        <f aca="false">IF($J21="","",IF($J21="S1",0.08875,IF($J21="S2",0.085,IF($J21="S3",0,"")))*F21)</f>
        <v/>
      </c>
      <c r="BJ21" s="36" t="str">
        <f aca="false">IF($B21="","",EDATE(EOMONTH($B21,0),BI$2))</f>
        <v/>
      </c>
      <c r="BK21" s="37" t="str">
        <f aca="false">IF($J21="","",IF($J21="S1",0.07,IF($J21="S2",0.085,IF($J21="S3",0,"")))*F21)</f>
        <v/>
      </c>
      <c r="BL21" s="38" t="str">
        <f aca="false">IF($B21="","",EDATE(EOMONTH($B21,0),BK$2))</f>
        <v/>
      </c>
      <c r="BM21" s="35" t="str">
        <f aca="false">IF($J21="","",IF($J21="S1",0.07,IF($J21="S2",0.135,IF($J21="S3",0.025,"")))*F21)</f>
        <v/>
      </c>
      <c r="BN21" s="36" t="str">
        <f aca="false">IF($B21="","",EDATE(EOMONTH($B21,0),BM$2))</f>
        <v/>
      </c>
      <c r="BO21" s="37" t="str">
        <f aca="false">IF($J21="","",IF($J21="S1",0.07,IF($J21="S2",0.085,IF($J21="S3",0,"")))*F21)</f>
        <v/>
      </c>
      <c r="BP21" s="38" t="str">
        <f aca="false">IF($B21="","",EDATE(EOMONTH($B21,0),BO$2))</f>
        <v/>
      </c>
      <c r="BQ21" s="35" t="str">
        <f aca="false">IF($J21="","",IF($J21="S1",0.05,IF($J21="S2",0.025,IF($J21="S3",0.025,"")))*F21)</f>
        <v/>
      </c>
      <c r="BR21" s="36" t="str">
        <f aca="false">IF($B21="","",EDATE(EOMONTH($B21,0),BQ$2))</f>
        <v/>
      </c>
      <c r="BS21" s="39" t="n">
        <v>1108</v>
      </c>
      <c r="BT21" s="39" t="n">
        <v>0</v>
      </c>
    </row>
    <row r="22" customFormat="false" ht="15" hidden="false" customHeight="false" outlineLevel="0" collapsed="false">
      <c r="A22" s="21" t="s">
        <v>54</v>
      </c>
      <c r="B22" s="21"/>
      <c r="C22" s="23"/>
      <c r="D22" s="45"/>
      <c r="E22" s="40" t="str">
        <f aca="false">IF($J22="","",IF($J22="S1",0,IF($J22="S2",0.057,IF($J22="S3",0.02,""))))</f>
        <v/>
      </c>
      <c r="F22" s="25"/>
      <c r="G22" s="42" t="str">
        <f aca="false">IF($J22="","",IF($J22="S1",100000,IF($J22="S2",0,IF($J22="S3",12000,""))))</f>
        <v/>
      </c>
      <c r="H22" s="43"/>
      <c r="I22" s="44" t="str">
        <f aca="false">IF(J22="","",E22*F22+G22)</f>
        <v/>
      </c>
      <c r="K22" s="29" t="str">
        <f aca="false">IF($J22="","",IF($J22="S1",0.1,IF($J22="S2",0.05,IF($J22="S3",0,""))))</f>
        <v/>
      </c>
      <c r="L22" s="30" t="str">
        <f aca="false">IF($B22="","",TEXT(EOMONTH($B22,$L$2),"jj/mm/aa"))</f>
        <v/>
      </c>
      <c r="M22" s="31" t="str">
        <f aca="false">IF($J22="","",IF($J22="S1",0.2,IF($J22="S2",0.15,IF($J22="S3",0.15,""))))</f>
        <v/>
      </c>
      <c r="N22" s="32" t="str">
        <f aca="false">IF($B22="","",TEXT(EOMONTH($B22,$N$2),"jj/mm/aa"))</f>
        <v/>
      </c>
      <c r="O22" s="29" t="str">
        <f aca="false">IF($J22="","",IF($J22="S1",0.05,IF($J22="S2",0,IF($J22="S3",0,""))))</f>
        <v/>
      </c>
      <c r="P22" s="30" t="str">
        <f aca="false">IF($B22="","",TEXT(EOMONTH($B22,$P$2),"jj/mm/aa"))</f>
        <v/>
      </c>
      <c r="Q22" s="31" t="str">
        <f aca="false">IF($J22="","",IF($J22="S1",0.15,IF($J22="S2",0,IF($J22="S3",0,""))))</f>
        <v/>
      </c>
      <c r="R22" s="32" t="str">
        <f aca="false">IF($B22="","",TEXT(EOMONTH($B22,$R$2),"jj/mm/aa"))</f>
        <v/>
      </c>
      <c r="S22" s="29" t="str">
        <f aca="false">IF($J22="","",IF($J22="S1",0.2,IF($J22="S2",0.25,IF($J22="S3",0.5,""))))</f>
        <v/>
      </c>
      <c r="T22" s="30" t="str">
        <f aca="false">IF($B22="","",TEXT(EOMONTH($B22,$T$2),"jj/mm/aa"))</f>
        <v/>
      </c>
      <c r="U22" s="31" t="str">
        <f aca="false">IF($J22="","",IF($J22="S1",0.35,IF($J22="S2",0.425,IF($J22="S3",0,""))))</f>
        <v/>
      </c>
      <c r="V22" s="32" t="str">
        <f aca="false">IF($B22="","",TEXT(EOMONTH($B22,$V$2),"jj/mm/aa"))</f>
        <v/>
      </c>
      <c r="W22" s="29" t="str">
        <f aca="false">IF($J22="","",IF($J22="S1",0,IF($J22="S2",0.05,IF($J22="S3",0.025,""))))</f>
        <v/>
      </c>
      <c r="X22" s="30" t="str">
        <f aca="false">IF($B22="","",TEXT(EOMONTH($B22,$X$2),"jj/mm/aa"))</f>
        <v/>
      </c>
      <c r="Y22" s="31" t="str">
        <f aca="false">IF($J22="","",IF($J22="S1",0.05,IF($J22="S2",0.025,IF($J22="S3",0.025,""))))</f>
        <v/>
      </c>
      <c r="Z22" s="32" t="str">
        <f aca="false">IF($B22="","",TEXT(EOMONTH($B22,$Z$2),"jj/mm/aa"))</f>
        <v/>
      </c>
      <c r="AA22" s="33" t="str">
        <f aca="false">IF(J22="","",SUM(K22:Y22,E22))</f>
        <v/>
      </c>
      <c r="AB22" s="34"/>
      <c r="AC22" s="34"/>
      <c r="AD22" s="34"/>
      <c r="AE22" s="34"/>
      <c r="AF22" s="34"/>
      <c r="AG22" s="34"/>
      <c r="AH22" s="34"/>
      <c r="AI22" s="34"/>
      <c r="AK22" s="35" t="str">
        <f aca="false">IF($J22="","",IF($J22="S1",0.1,IF($J22="S2",0.05,IF($J22="S3",0,"")))*F22)</f>
        <v/>
      </c>
      <c r="AL22" s="36" t="str">
        <f aca="false">IF($B22="","",EDATE(EOMONTH($B22,0),AK$2))</f>
        <v/>
      </c>
      <c r="AM22" s="37" t="str">
        <f aca="false">IF($J22="","",IF($J22="S1",0.2/3,IF($J22="S2",0.05,IF($J22="S3",0.15,"")))*F22)</f>
        <v/>
      </c>
      <c r="AN22" s="38" t="str">
        <f aca="false">IF($B22="","",EDATE(EOMONTH($B22,0),AM$2))</f>
        <v/>
      </c>
      <c r="AO22" s="35" t="str">
        <f aca="false">IF($J22="","",IF($J22="S1",0.2/3,IF($J22="S2",0.05,IF($J22="S3",0.15,"")))*F22)</f>
        <v/>
      </c>
      <c r="AP22" s="36" t="str">
        <f aca="false">IF($B22="","",EDATE(EOMONTH($B22,0),AO$2))</f>
        <v/>
      </c>
      <c r="AQ22" s="37" t="str">
        <f aca="false">IF($J22="","",IF($J22="S1",0.2/3,IF($J22="S2",0.05,IF($J22="S3",0,"")))*F22)</f>
        <v/>
      </c>
      <c r="AR22" s="38" t="str">
        <f aca="false">IF($B22="","",EDATE(EOMONTH($B22,0),AQ$2))</f>
        <v/>
      </c>
      <c r="AS22" s="35" t="str">
        <f aca="false">IF($J22="","",IF($J22="S1",0.05,IF($J22="S2",0,IF($J22="S3",0,"")))*F22)</f>
        <v/>
      </c>
      <c r="AT22" s="36" t="str">
        <f aca="false">IF($B22="","",EDATE(EOMONTH($B22,0),AS$2))</f>
        <v/>
      </c>
      <c r="AU22" s="37" t="str">
        <f aca="false">IF($J22="","",IF($J22="S1",0.05,IF($J22="S2",0,IF($J22="S3",0,"")))*F22)</f>
        <v/>
      </c>
      <c r="AV22" s="38" t="str">
        <f aca="false">IF($B22="","",EDATE(EOMONTH($B22,0),AU$2))</f>
        <v/>
      </c>
      <c r="AW22" s="35" t="str">
        <f aca="false">IF($J22="","",IF($J22="S1",0.01875,IF($J22="S2",0,IF($J22="S3",0,"")))*F22)</f>
        <v/>
      </c>
      <c r="AX22" s="36" t="str">
        <f aca="false">IF($B22="","",EDATE(EOMONTH($B22,0),AW$2))</f>
        <v/>
      </c>
      <c r="AY22" s="37" t="str">
        <f aca="false">IF($J22="","",IF($J22="S1",0.01875,IF($J22="S2",0,IF($J22="S3",0,"")))*F22)</f>
        <v/>
      </c>
      <c r="AZ22" s="38" t="str">
        <f aca="false">IF($B22="","",EDATE(EOMONTH($B22,0),AY$2))</f>
        <v/>
      </c>
      <c r="BA22" s="35" t="str">
        <f aca="false">IF($J22="","",IF($J22="S1",0.21875,IF($J22="S2",0,IF($J22="S3",0,"")))*F22)</f>
        <v/>
      </c>
      <c r="BB22" s="36" t="str">
        <f aca="false">IF($B22="","",EDATE(EOMONTH($B22,0),BA$2))</f>
        <v/>
      </c>
      <c r="BC22" s="37" t="str">
        <f aca="false">IF($J22="","",IF($J22="S1",0.01875,IF($J22="S2",0,IF($J22="S3",0,"")))*F22)</f>
        <v/>
      </c>
      <c r="BD22" s="38" t="str">
        <f aca="false">IF($B22="","",EDATE(EOMONTH($B22,0),BC$2))</f>
        <v/>
      </c>
      <c r="BE22" s="35" t="str">
        <f aca="false">IF($J22="","",IF($J22="S1",0.01875,IF($J22="S2",0,IF($J22="S3",0,"")))*F22)</f>
        <v/>
      </c>
      <c r="BF22" s="36" t="str">
        <f aca="false">IF($B22="","",EDATE(EOMONTH($B22,0),BE$2))</f>
        <v/>
      </c>
      <c r="BG22" s="37" t="str">
        <f aca="false">IF($J22="","",IF($J22="S1",0.08875,IF($J22="S2",0.085,IF($J22="S3",0,"")))*F22)</f>
        <v/>
      </c>
      <c r="BH22" s="38" t="str">
        <f aca="false">IF($B22="","",EDATE(EOMONTH($B22,0),BG$2))</f>
        <v/>
      </c>
      <c r="BI22" s="35" t="str">
        <f aca="false">IF($J22="","",IF($J22="S1",0.08875,IF($J22="S2",0.085,IF($J22="S3",0,"")))*F22)</f>
        <v/>
      </c>
      <c r="BJ22" s="36" t="str">
        <f aca="false">IF($B22="","",EDATE(EOMONTH($B22,0),BI$2))</f>
        <v/>
      </c>
      <c r="BK22" s="37" t="str">
        <f aca="false">IF($J22="","",IF($J22="S1",0.07,IF($J22="S2",0.085,IF($J22="S3",0,"")))*F22)</f>
        <v/>
      </c>
      <c r="BL22" s="38" t="str">
        <f aca="false">IF($B22="","",EDATE(EOMONTH($B22,0),BK$2))</f>
        <v/>
      </c>
      <c r="BM22" s="35" t="str">
        <f aca="false">IF($J22="","",IF($J22="S1",0.07,IF($J22="S2",0.135,IF($J22="S3",0.025,"")))*F22)</f>
        <v/>
      </c>
      <c r="BN22" s="36" t="str">
        <f aca="false">IF($B22="","",EDATE(EOMONTH($B22,0),BM$2))</f>
        <v/>
      </c>
      <c r="BO22" s="37" t="str">
        <f aca="false">IF($J22="","",IF($J22="S1",0.07,IF($J22="S2",0.085,IF($J22="S3",0,"")))*F22)</f>
        <v/>
      </c>
      <c r="BP22" s="38" t="str">
        <f aca="false">IF($B22="","",EDATE(EOMONTH($B22,0),BO$2))</f>
        <v/>
      </c>
      <c r="BQ22" s="35" t="str">
        <f aca="false">IF($J22="","",IF($J22="S1",0.05,IF($J22="S2",0.025,IF($J22="S3",0.025,"")))*F22)</f>
        <v/>
      </c>
      <c r="BR22" s="36" t="str">
        <f aca="false">IF($B22="","",EDATE(EOMONTH($B22,0),BQ$2))</f>
        <v/>
      </c>
      <c r="BS22" s="39" t="n">
        <v>792.5</v>
      </c>
      <c r="BT22" s="39" t="n">
        <v>0</v>
      </c>
    </row>
    <row r="23" customFormat="false" ht="15" hidden="false" customHeight="false" outlineLevel="0" collapsed="false">
      <c r="A23" s="21" t="s">
        <v>55</v>
      </c>
      <c r="B23" s="21"/>
      <c r="C23" s="23"/>
      <c r="D23" s="45"/>
      <c r="E23" s="40" t="str">
        <f aca="false">IF($J23="","",IF($J23="S1",0,IF($J23="S2",0.057,IF($J23="S3",0.02,""))))</f>
        <v/>
      </c>
      <c r="F23" s="25"/>
      <c r="G23" s="42" t="str">
        <f aca="false">IF($J23="","",IF($J23="S1",100000,IF($J23="S2",0,IF($J23="S3",12000,""))))</f>
        <v/>
      </c>
      <c r="H23" s="43"/>
      <c r="I23" s="44" t="str">
        <f aca="false">IF(J23="","",E23*F23+G23)</f>
        <v/>
      </c>
      <c r="K23" s="29" t="str">
        <f aca="false">IF($J23="","",IF($J23="S1",0.1,IF($J23="S2",0.05,IF($J23="S3",0,""))))</f>
        <v/>
      </c>
      <c r="L23" s="30" t="str">
        <f aca="false">IF($B23="","",TEXT(EOMONTH($B23,$L$2),"jj/mm/aa"))</f>
        <v/>
      </c>
      <c r="M23" s="31" t="str">
        <f aca="false">IF($J23="","",IF($J23="S1",0.2,IF($J23="S2",0.15,IF($J23="S3",0.15,""))))</f>
        <v/>
      </c>
      <c r="N23" s="32" t="str">
        <f aca="false">IF($B23="","",TEXT(EOMONTH($B23,$N$2),"jj/mm/aa"))</f>
        <v/>
      </c>
      <c r="O23" s="29" t="str">
        <f aca="false">IF($J23="","",IF($J23="S1",0.05,IF($J23="S2",0,IF($J23="S3",0,""))))</f>
        <v/>
      </c>
      <c r="P23" s="30" t="str">
        <f aca="false">IF($B23="","",TEXT(EOMONTH($B23,$P$2),"jj/mm/aa"))</f>
        <v/>
      </c>
      <c r="Q23" s="31" t="str">
        <f aca="false">IF($J23="","",IF($J23="S1",0.15,IF($J23="S2",0,IF($J23="S3",0,""))))</f>
        <v/>
      </c>
      <c r="R23" s="32" t="str">
        <f aca="false">IF($B23="","",TEXT(EOMONTH($B23,$R$2),"jj/mm/aa"))</f>
        <v/>
      </c>
      <c r="S23" s="29" t="str">
        <f aca="false">IF($J23="","",IF($J23="S1",0.2,IF($J23="S2",0.25,IF($J23="S3",0.5,""))))</f>
        <v/>
      </c>
      <c r="T23" s="30" t="str">
        <f aca="false">IF($B23="","",TEXT(EOMONTH($B23,$T$2),"jj/mm/aa"))</f>
        <v/>
      </c>
      <c r="U23" s="31" t="str">
        <f aca="false">IF($J23="","",IF($J23="S1",0.35,IF($J23="S2",0.425,IF($J23="S3",0,""))))</f>
        <v/>
      </c>
      <c r="V23" s="32" t="str">
        <f aca="false">IF($B23="","",TEXT(EOMONTH($B23,$V$2),"jj/mm/aa"))</f>
        <v/>
      </c>
      <c r="W23" s="29" t="str">
        <f aca="false">IF($J23="","",IF($J23="S1",0,IF($J23="S2",0.05,IF($J23="S3",0.025,""))))</f>
        <v/>
      </c>
      <c r="X23" s="30" t="str">
        <f aca="false">IF($B23="","",TEXT(EOMONTH($B23,$X$2),"jj/mm/aa"))</f>
        <v/>
      </c>
      <c r="Y23" s="31" t="str">
        <f aca="false">IF($J23="","",IF($J23="S1",0.05,IF($J23="S2",0.025,IF($J23="S3",0.025,""))))</f>
        <v/>
      </c>
      <c r="Z23" s="32" t="str">
        <f aca="false">IF($B23="","",TEXT(EOMONTH($B23,$Z$2),"jj/mm/aa"))</f>
        <v/>
      </c>
      <c r="AA23" s="33" t="str">
        <f aca="false">IF(J23="","",SUM(K23:Y23,E23))</f>
        <v/>
      </c>
      <c r="AB23" s="34"/>
      <c r="AC23" s="34"/>
      <c r="AD23" s="34"/>
      <c r="AE23" s="34"/>
      <c r="AF23" s="34"/>
      <c r="AG23" s="34"/>
      <c r="AH23" s="34"/>
      <c r="AI23" s="34"/>
      <c r="AK23" s="35" t="str">
        <f aca="false">IF($J23="","",IF($J23="S1",0.1,IF($J23="S2",0.05,IF($J23="S3",0,"")))*F23)</f>
        <v/>
      </c>
      <c r="AL23" s="36" t="str">
        <f aca="false">IF($B23="","",EDATE(EOMONTH($B23,0),AK$2))</f>
        <v/>
      </c>
      <c r="AM23" s="37" t="str">
        <f aca="false">IF($J23="","",IF($J23="S1",0.2/3,IF($J23="S2",0.05,IF($J23="S3",0.15,"")))*F23)</f>
        <v/>
      </c>
      <c r="AN23" s="38" t="str">
        <f aca="false">IF($B23="","",EDATE(EOMONTH($B23,0),AM$2))</f>
        <v/>
      </c>
      <c r="AO23" s="35" t="str">
        <f aca="false">IF($J23="","",IF($J23="S1",0.2/3,IF($J23="S2",0.05,IF($J23="S3",0.15,"")))*F23)</f>
        <v/>
      </c>
      <c r="AP23" s="36" t="str">
        <f aca="false">IF($B23="","",EDATE(EOMONTH($B23,0),AO$2))</f>
        <v/>
      </c>
      <c r="AQ23" s="37" t="str">
        <f aca="false">IF($J23="","",IF($J23="S1",0.2/3,IF($J23="S2",0.05,IF($J23="S3",0,"")))*F23)</f>
        <v/>
      </c>
      <c r="AR23" s="38" t="str">
        <f aca="false">IF($B23="","",EDATE(EOMONTH($B23,0),AQ$2))</f>
        <v/>
      </c>
      <c r="AS23" s="35" t="str">
        <f aca="false">IF($J23="","",IF($J23="S1",0.05,IF($J23="S2",0,IF($J23="S3",0,"")))*F23)</f>
        <v/>
      </c>
      <c r="AT23" s="36" t="str">
        <f aca="false">IF($B23="","",EDATE(EOMONTH($B23,0),AS$2))</f>
        <v/>
      </c>
      <c r="AU23" s="37" t="str">
        <f aca="false">IF($J23="","",IF($J23="S1",0.05,IF($J23="S2",0,IF($J23="S3",0,"")))*F23)</f>
        <v/>
      </c>
      <c r="AV23" s="38" t="str">
        <f aca="false">IF($B23="","",EDATE(EOMONTH($B23,0),AU$2))</f>
        <v/>
      </c>
      <c r="AW23" s="35" t="str">
        <f aca="false">IF($J23="","",IF($J23="S1",0.01875,IF($J23="S2",0,IF($J23="S3",0,"")))*F23)</f>
        <v/>
      </c>
      <c r="AX23" s="36" t="str">
        <f aca="false">IF($B23="","",EDATE(EOMONTH($B23,0),AW$2))</f>
        <v/>
      </c>
      <c r="AY23" s="37" t="str">
        <f aca="false">IF($J23="","",IF($J23="S1",0.01875,IF($J23="S2",0,IF($J23="S3",0,"")))*F23)</f>
        <v/>
      </c>
      <c r="AZ23" s="38" t="str">
        <f aca="false">IF($B23="","",EDATE(EOMONTH($B23,0),AY$2))</f>
        <v/>
      </c>
      <c r="BA23" s="35" t="str">
        <f aca="false">IF($J23="","",IF($J23="S1",0.21875,IF($J23="S2",0,IF($J23="S3",0,"")))*F23)</f>
        <v/>
      </c>
      <c r="BB23" s="36" t="str">
        <f aca="false">IF($B23="","",EDATE(EOMONTH($B23,0),BA$2))</f>
        <v/>
      </c>
      <c r="BC23" s="37" t="str">
        <f aca="false">IF($J23="","",IF($J23="S1",0.01875,IF($J23="S2",0,IF($J23="S3",0,"")))*F23)</f>
        <v/>
      </c>
      <c r="BD23" s="38" t="str">
        <f aca="false">IF($B23="","",EDATE(EOMONTH($B23,0),BC$2))</f>
        <v/>
      </c>
      <c r="BE23" s="35" t="str">
        <f aca="false">IF($J23="","",IF($J23="S1",0.01875,IF($J23="S2",0,IF($J23="S3",0,"")))*F23)</f>
        <v/>
      </c>
      <c r="BF23" s="36" t="str">
        <f aca="false">IF($B23="","",EDATE(EOMONTH($B23,0),BE$2))</f>
        <v/>
      </c>
      <c r="BG23" s="37" t="str">
        <f aca="false">IF($J23="","",IF($J23="S1",0.08875,IF($J23="S2",0.085,IF($J23="S3",0,"")))*F23)</f>
        <v/>
      </c>
      <c r="BH23" s="38" t="str">
        <f aca="false">IF($B23="","",EDATE(EOMONTH($B23,0),BG$2))</f>
        <v/>
      </c>
      <c r="BI23" s="35" t="str">
        <f aca="false">IF($J23="","",IF($J23="S1",0.08875,IF($J23="S2",0.085,IF($J23="S3",0,"")))*F23)</f>
        <v/>
      </c>
      <c r="BJ23" s="36" t="str">
        <f aca="false">IF($B23="","",EDATE(EOMONTH($B23,0),BI$2))</f>
        <v/>
      </c>
      <c r="BK23" s="37" t="str">
        <f aca="false">IF($J23="","",IF($J23="S1",0.07,IF($J23="S2",0.085,IF($J23="S3",0,"")))*F23)</f>
        <v/>
      </c>
      <c r="BL23" s="38" t="str">
        <f aca="false">IF($B23="","",EDATE(EOMONTH($B23,0),BK$2))</f>
        <v/>
      </c>
      <c r="BM23" s="35" t="str">
        <f aca="false">IF($J23="","",IF($J23="S1",0.07,IF($J23="S2",0.135,IF($J23="S3",0.025,"")))*F23)</f>
        <v/>
      </c>
      <c r="BN23" s="36" t="str">
        <f aca="false">IF($B23="","",EDATE(EOMONTH($B23,0),BM$2))</f>
        <v/>
      </c>
      <c r="BO23" s="37" t="str">
        <f aca="false">IF($J23="","",IF($J23="S1",0.07,IF($J23="S2",0.085,IF($J23="S3",0,"")))*F23)</f>
        <v/>
      </c>
      <c r="BP23" s="38" t="str">
        <f aca="false">IF($B23="","",EDATE(EOMONTH($B23,0),BO$2))</f>
        <v/>
      </c>
      <c r="BQ23" s="35" t="str">
        <f aca="false">IF($J23="","",IF($J23="S1",0.05,IF($J23="S2",0.025,IF($J23="S3",0.025,"")))*F23)</f>
        <v/>
      </c>
      <c r="BR23" s="36" t="str">
        <f aca="false">IF($B23="","",EDATE(EOMONTH($B23,0),BQ$2))</f>
        <v/>
      </c>
      <c r="BS23" s="39" t="n">
        <v>7500</v>
      </c>
      <c r="BT23" s="39" t="n">
        <v>0</v>
      </c>
    </row>
    <row r="24" customFormat="false" ht="15" hidden="false" customHeight="false" outlineLevel="0" collapsed="false">
      <c r="A24" s="21" t="s">
        <v>56</v>
      </c>
      <c r="B24" s="21"/>
      <c r="C24" s="23"/>
      <c r="D24" s="47"/>
      <c r="E24" s="40" t="str">
        <f aca="false">IF($J24="","",IF($J24="S1",0,IF($J24="S2",0.057,IF($J24="S3",0.02,""))))</f>
        <v/>
      </c>
      <c r="F24" s="25"/>
      <c r="G24" s="42" t="str">
        <f aca="false">IF($J24="","",IF($J24="S1",100000,IF($J24="S2",0,IF($J24="S3",12000,""))))</f>
        <v/>
      </c>
      <c r="H24" s="43"/>
      <c r="I24" s="44" t="str">
        <f aca="false">IF(J24="","",E24*F24+G24)</f>
        <v/>
      </c>
      <c r="K24" s="29" t="str">
        <f aca="false">IF($J24="","",IF($J24="S1",0.1,IF($J24="S2",0.05,IF($J24="S3",0,""))))</f>
        <v/>
      </c>
      <c r="L24" s="30" t="str">
        <f aca="false">IF($B24="","",TEXT(EOMONTH($B24,$L$2),"jj/mm/aa"))</f>
        <v/>
      </c>
      <c r="M24" s="31" t="str">
        <f aca="false">IF($J24="","",IF($J24="S1",0.2,IF($J24="S2",0.15,IF($J24="S3",0.15,""))))</f>
        <v/>
      </c>
      <c r="N24" s="32" t="str">
        <f aca="false">IF($B24="","",TEXT(EOMONTH($B24,$N$2),"jj/mm/aa"))</f>
        <v/>
      </c>
      <c r="O24" s="29" t="str">
        <f aca="false">IF($J24="","",IF($J24="S1",0.05,IF($J24="S2",0,IF($J24="S3",0,""))))</f>
        <v/>
      </c>
      <c r="P24" s="30" t="str">
        <f aca="false">IF($B24="","",TEXT(EOMONTH($B24,$P$2),"jj/mm/aa"))</f>
        <v/>
      </c>
      <c r="Q24" s="31" t="str">
        <f aca="false">IF($J24="","",IF($J24="S1",0.15,IF($J24="S2",0,IF($J24="S3",0,""))))</f>
        <v/>
      </c>
      <c r="R24" s="32" t="str">
        <f aca="false">IF($B24="","",TEXT(EOMONTH($B24,$R$2),"jj/mm/aa"))</f>
        <v/>
      </c>
      <c r="S24" s="29" t="str">
        <f aca="false">IF($J24="","",IF($J24="S1",0.2,IF($J24="S2",0.25,IF($J24="S3",0.5,""))))</f>
        <v/>
      </c>
      <c r="T24" s="30" t="str">
        <f aca="false">IF($B24="","",TEXT(EOMONTH($B24,$T$2),"jj/mm/aa"))</f>
        <v/>
      </c>
      <c r="U24" s="31" t="str">
        <f aca="false">IF($J24="","",IF($J24="S1",0.35,IF($J24="S2",0.425,IF($J24="S3",0,""))))</f>
        <v/>
      </c>
      <c r="V24" s="32" t="str">
        <f aca="false">IF($B24="","",TEXT(EOMONTH($B24,$V$2),"jj/mm/aa"))</f>
        <v/>
      </c>
      <c r="W24" s="29" t="str">
        <f aca="false">IF($J24="","",IF($J24="S1",0,IF($J24="S2",0.05,IF($J24="S3",0.025,""))))</f>
        <v/>
      </c>
      <c r="X24" s="30" t="str">
        <f aca="false">IF($B24="","",TEXT(EOMONTH($B24,$X$2),"jj/mm/aa"))</f>
        <v/>
      </c>
      <c r="Y24" s="31" t="str">
        <f aca="false">IF($J24="","",IF($J24="S1",0.05,IF($J24="S2",0.025,IF($J24="S3",0.025,""))))</f>
        <v/>
      </c>
      <c r="Z24" s="32" t="str">
        <f aca="false">IF($B24="","",TEXT(EOMONTH($B24,$Z$2),"jj/mm/aa"))</f>
        <v/>
      </c>
      <c r="AA24" s="33" t="str">
        <f aca="false">IF(J24="","",SUM(K24:Y24,E24))</f>
        <v/>
      </c>
      <c r="AB24" s="34"/>
      <c r="AC24" s="34"/>
      <c r="AD24" s="34"/>
      <c r="AE24" s="34"/>
      <c r="AF24" s="34"/>
      <c r="AG24" s="34"/>
      <c r="AH24" s="34"/>
      <c r="AI24" s="34"/>
      <c r="AK24" s="35" t="str">
        <f aca="false">IF($J24="","",IF($J24="S1",0.1,IF($J24="S2",0.05,IF($J24="S3",0,"")))*F24)</f>
        <v/>
      </c>
      <c r="AL24" s="36" t="str">
        <f aca="false">IF($B24="","",EDATE(EOMONTH($B24,0),AK$2))</f>
        <v/>
      </c>
      <c r="AM24" s="37" t="str">
        <f aca="false">IF($J24="","",IF($J24="S1",0.2/3,IF($J24="S2",0.05,IF($J24="S3",0.15,"")))*F24)</f>
        <v/>
      </c>
      <c r="AN24" s="38" t="str">
        <f aca="false">IF($B24="","",EDATE(EOMONTH($B24,0),AM$2))</f>
        <v/>
      </c>
      <c r="AO24" s="35" t="str">
        <f aca="false">IF($J24="","",IF($J24="S1",0.2/3,IF($J24="S2",0.05,IF($J24="S3",0.15,"")))*F24)</f>
        <v/>
      </c>
      <c r="AP24" s="36" t="str">
        <f aca="false">IF($B24="","",EDATE(EOMONTH($B24,0),AO$2))</f>
        <v/>
      </c>
      <c r="AQ24" s="37" t="str">
        <f aca="false">IF($J24="","",IF($J24="S1",0.2/3,IF($J24="S2",0.05,IF($J24="S3",0,"")))*F24)</f>
        <v/>
      </c>
      <c r="AR24" s="38" t="str">
        <f aca="false">IF($B24="","",EDATE(EOMONTH($B24,0),AQ$2))</f>
        <v/>
      </c>
      <c r="AS24" s="35" t="str">
        <f aca="false">IF($J24="","",IF($J24="S1",0.05,IF($J24="S2",0,IF($J24="S3",0,"")))*F24)</f>
        <v/>
      </c>
      <c r="AT24" s="36" t="str">
        <f aca="false">IF($B24="","",EDATE(EOMONTH($B24,0),AS$2))</f>
        <v/>
      </c>
      <c r="AU24" s="37" t="str">
        <f aca="false">IF($J24="","",IF($J24="S1",0.05,IF($J24="S2",0,IF($J24="S3",0,"")))*F24)</f>
        <v/>
      </c>
      <c r="AV24" s="38" t="str">
        <f aca="false">IF($B24="","",EDATE(EOMONTH($B24,0),AU$2))</f>
        <v/>
      </c>
      <c r="AW24" s="35" t="str">
        <f aca="false">IF($J24="","",IF($J24="S1",0.01875,IF($J24="S2",0,IF($J24="S3",0,"")))*F24)</f>
        <v/>
      </c>
      <c r="AX24" s="36" t="str">
        <f aca="false">IF($B24="","",EDATE(EOMONTH($B24,0),AW$2))</f>
        <v/>
      </c>
      <c r="AY24" s="37" t="str">
        <f aca="false">IF($J24="","",IF($J24="S1",0.01875,IF($J24="S2",0,IF($J24="S3",0,"")))*F24)</f>
        <v/>
      </c>
      <c r="AZ24" s="38" t="str">
        <f aca="false">IF($B24="","",EDATE(EOMONTH($B24,0),AY$2))</f>
        <v/>
      </c>
      <c r="BA24" s="35" t="str">
        <f aca="false">IF($J24="","",IF($J24="S1",0.21875,IF($J24="S2",0,IF($J24="S3",0,"")))*F24)</f>
        <v/>
      </c>
      <c r="BB24" s="36" t="str">
        <f aca="false">IF($B24="","",EDATE(EOMONTH($B24,0),BA$2))</f>
        <v/>
      </c>
      <c r="BC24" s="37" t="str">
        <f aca="false">IF($J24="","",IF($J24="S1",0.01875,IF($J24="S2",0,IF($J24="S3",0,"")))*F24)</f>
        <v/>
      </c>
      <c r="BD24" s="38" t="str">
        <f aca="false">IF($B24="","",EDATE(EOMONTH($B24,0),BC$2))</f>
        <v/>
      </c>
      <c r="BE24" s="35" t="str">
        <f aca="false">IF($J24="","",IF($J24="S1",0.01875,IF($J24="S2",0,IF($J24="S3",0,"")))*F24)</f>
        <v/>
      </c>
      <c r="BF24" s="36" t="str">
        <f aca="false">IF($B24="","",EDATE(EOMONTH($B24,0),BE$2))</f>
        <v/>
      </c>
      <c r="BG24" s="37" t="str">
        <f aca="false">IF($J24="","",IF($J24="S1",0.08875,IF($J24="S2",0.085,IF($J24="S3",0,"")))*F24)</f>
        <v/>
      </c>
      <c r="BH24" s="38" t="str">
        <f aca="false">IF($B24="","",EDATE(EOMONTH($B24,0),BG$2))</f>
        <v/>
      </c>
      <c r="BI24" s="35" t="str">
        <f aca="false">IF($J24="","",IF($J24="S1",0.08875,IF($J24="S2",0.085,IF($J24="S3",0,"")))*F24)</f>
        <v/>
      </c>
      <c r="BJ24" s="36" t="str">
        <f aca="false">IF($B24="","",EDATE(EOMONTH($B24,0),BI$2))</f>
        <v/>
      </c>
      <c r="BK24" s="37" t="str">
        <f aca="false">IF($J24="","",IF($J24="S1",0.07,IF($J24="S2",0.085,IF($J24="S3",0,"")))*F24)</f>
        <v/>
      </c>
      <c r="BL24" s="38" t="str">
        <f aca="false">IF($B24="","",EDATE(EOMONTH($B24,0),BK$2))</f>
        <v/>
      </c>
      <c r="BM24" s="35" t="str">
        <f aca="false">IF($J24="","",IF($J24="S1",0.07,IF($J24="S2",0.135,IF($J24="S3",0.025,"")))*F24)</f>
        <v/>
      </c>
      <c r="BN24" s="36" t="str">
        <f aca="false">IF($B24="","",EDATE(EOMONTH($B24,0),BM$2))</f>
        <v/>
      </c>
      <c r="BO24" s="37" t="str">
        <f aca="false">IF($J24="","",IF($J24="S1",0.07,IF($J24="S2",0.085,IF($J24="S3",0,"")))*F24)</f>
        <v/>
      </c>
      <c r="BP24" s="38" t="str">
        <f aca="false">IF($B24="","",EDATE(EOMONTH($B24,0),BO$2))</f>
        <v/>
      </c>
      <c r="BQ24" s="35" t="str">
        <f aca="false">IF($J24="","",IF($J24="S1",0.05,IF($J24="S2",0.025,IF($J24="S3",0.025,"")))*F24)</f>
        <v/>
      </c>
      <c r="BR24" s="36" t="str">
        <f aca="false">IF($B24="","",EDATE(EOMONTH($B24,0),BQ$2))</f>
        <v/>
      </c>
      <c r="BS24" s="39" t="n">
        <v>2000</v>
      </c>
      <c r="BT24" s="39" t="n">
        <v>0</v>
      </c>
    </row>
    <row r="25" customFormat="false" ht="15" hidden="false" customHeight="false" outlineLevel="0" collapsed="false">
      <c r="A25" s="21" t="s">
        <v>57</v>
      </c>
      <c r="B25" s="21"/>
      <c r="C25" s="23"/>
      <c r="D25" s="45"/>
      <c r="E25" s="40" t="str">
        <f aca="false">IF($J25="","",IF($J25="S1",0,IF($J25="S2",0.057,IF($J25="S3",0.02,""))))</f>
        <v/>
      </c>
      <c r="F25" s="25"/>
      <c r="G25" s="42" t="str">
        <f aca="false">IF($J25="","",IF($J25="S1",100000,IF($J25="S2",0,IF($J25="S3",12000,""))))</f>
        <v/>
      </c>
      <c r="H25" s="43"/>
      <c r="I25" s="44" t="str">
        <f aca="false">IF(J25="","",E25*F25+G25)</f>
        <v/>
      </c>
      <c r="K25" s="29" t="str">
        <f aca="false">IF($J25="","",IF($J25="S1",0.1,IF($J25="S2",0.05,IF($J25="S3",0,""))))</f>
        <v/>
      </c>
      <c r="L25" s="30" t="str">
        <f aca="false">IF($B25="","",TEXT(EOMONTH($B25,$L$2),"jj/mm/aa"))</f>
        <v/>
      </c>
      <c r="M25" s="31" t="str">
        <f aca="false">IF($J25="","",IF($J25="S1",0.2,IF($J25="S2",0.15,IF($J25="S3",0.15,""))))</f>
        <v/>
      </c>
      <c r="N25" s="32" t="str">
        <f aca="false">IF($B25="","",TEXT(EOMONTH($B25,$N$2),"jj/mm/aa"))</f>
        <v/>
      </c>
      <c r="O25" s="29" t="str">
        <f aca="false">IF($J25="","",IF($J25="S1",0.05,IF($J25="S2",0,IF($J25="S3",0,""))))</f>
        <v/>
      </c>
      <c r="P25" s="30" t="str">
        <f aca="false">IF($B25="","",TEXT(EOMONTH($B25,$P$2),"jj/mm/aa"))</f>
        <v/>
      </c>
      <c r="Q25" s="31" t="str">
        <f aca="false">IF($J25="","",IF($J25="S1",0.15,IF($J25="S2",0,IF($J25="S3",0,""))))</f>
        <v/>
      </c>
      <c r="R25" s="32" t="str">
        <f aca="false">IF($B25="","",TEXT(EOMONTH($B25,$R$2),"jj/mm/aa"))</f>
        <v/>
      </c>
      <c r="S25" s="29" t="str">
        <f aca="false">IF($J25="","",IF($J25="S1",0.2,IF($J25="S2",0.25,IF($J25="S3",0.5,""))))</f>
        <v/>
      </c>
      <c r="T25" s="30" t="str">
        <f aca="false">IF($B25="","",TEXT(EOMONTH($B25,$T$2),"jj/mm/aa"))</f>
        <v/>
      </c>
      <c r="U25" s="31" t="str">
        <f aca="false">IF($J25="","",IF($J25="S1",0.35,IF($J25="S2",0.425,IF($J25="S3",0,""))))</f>
        <v/>
      </c>
      <c r="V25" s="32" t="str">
        <f aca="false">IF($B25="","",TEXT(EOMONTH($B25,$V$2),"jj/mm/aa"))</f>
        <v/>
      </c>
      <c r="W25" s="29" t="str">
        <f aca="false">IF($J25="","",IF($J25="S1",0,IF($J25="S2",0.05,IF($J25="S3",0.025,""))))</f>
        <v/>
      </c>
      <c r="X25" s="30" t="str">
        <f aca="false">IF($B25="","",TEXT(EOMONTH($B25,$X$2),"jj/mm/aa"))</f>
        <v/>
      </c>
      <c r="Y25" s="31" t="str">
        <f aca="false">IF($J25="","",IF($J25="S1",0.05,IF($J25="S2",0.025,IF($J25="S3",0.025,""))))</f>
        <v/>
      </c>
      <c r="Z25" s="32" t="str">
        <f aca="false">IF($B25="","",TEXT(EOMONTH($B25,$Z$2),"jj/mm/aa"))</f>
        <v/>
      </c>
      <c r="AA25" s="33" t="str">
        <f aca="false">IF(J25="","",SUM(K25:Y25,E25))</f>
        <v/>
      </c>
      <c r="AB25" s="34"/>
      <c r="AC25" s="34"/>
      <c r="AD25" s="34"/>
      <c r="AE25" s="34"/>
      <c r="AF25" s="34"/>
      <c r="AG25" s="34"/>
      <c r="AH25" s="34"/>
      <c r="AI25" s="34"/>
      <c r="AK25" s="35" t="str">
        <f aca="false">IF($J25="","",IF($J25="S1",0.1,IF($J25="S2",0.05,IF($J25="S3",0,"")))*F25)</f>
        <v/>
      </c>
      <c r="AL25" s="36" t="str">
        <f aca="false">IF($B25="","",EDATE(EOMONTH($B25,0),AK$2))</f>
        <v/>
      </c>
      <c r="AM25" s="37" t="str">
        <f aca="false">IF($J25="","",IF($J25="S1",0.2/3,IF($J25="S2",0.05,IF($J25="S3",0.15,"")))*F25)</f>
        <v/>
      </c>
      <c r="AN25" s="38" t="str">
        <f aca="false">IF($B25="","",EDATE(EOMONTH($B25,0),AM$2))</f>
        <v/>
      </c>
      <c r="AO25" s="35" t="str">
        <f aca="false">IF($J25="","",IF($J25="S1",0.2/3,IF($J25="S2",0.05,IF($J25="S3",0.15,"")))*F25)</f>
        <v/>
      </c>
      <c r="AP25" s="36" t="str">
        <f aca="false">IF($B25="","",EDATE(EOMONTH($B25,0),AO$2))</f>
        <v/>
      </c>
      <c r="AQ25" s="37" t="str">
        <f aca="false">IF($J25="","",IF($J25="S1",0.2/3,IF($J25="S2",0.05,IF($J25="S3",0,"")))*F25)</f>
        <v/>
      </c>
      <c r="AR25" s="38" t="str">
        <f aca="false">IF($B25="","",EDATE(EOMONTH($B25,0),AQ$2))</f>
        <v/>
      </c>
      <c r="AS25" s="35" t="str">
        <f aca="false">IF($J25="","",IF($J25="S1",0.05,IF($J25="S2",0,IF($J25="S3",0,"")))*F25)</f>
        <v/>
      </c>
      <c r="AT25" s="36" t="str">
        <f aca="false">IF($B25="","",EDATE(EOMONTH($B25,0),AS$2))</f>
        <v/>
      </c>
      <c r="AU25" s="37" t="str">
        <f aca="false">IF($J25="","",IF($J25="S1",0.05,IF($J25="S2",0,IF($J25="S3",0,"")))*F25)</f>
        <v/>
      </c>
      <c r="AV25" s="38" t="str">
        <f aca="false">IF($B25="","",EDATE(EOMONTH($B25,0),AU$2))</f>
        <v/>
      </c>
      <c r="AW25" s="35" t="str">
        <f aca="false">IF($J25="","",IF($J25="S1",0.01875,IF($J25="S2",0,IF($J25="S3",0,"")))*F25)</f>
        <v/>
      </c>
      <c r="AX25" s="36" t="str">
        <f aca="false">IF($B25="","",EDATE(EOMONTH($B25,0),AW$2))</f>
        <v/>
      </c>
      <c r="AY25" s="37" t="str">
        <f aca="false">IF($J25="","",IF($J25="S1",0.01875,IF($J25="S2",0,IF($J25="S3",0,"")))*F25)</f>
        <v/>
      </c>
      <c r="AZ25" s="38" t="str">
        <f aca="false">IF($B25="","",EDATE(EOMONTH($B25,0),AY$2))</f>
        <v/>
      </c>
      <c r="BA25" s="35" t="str">
        <f aca="false">IF($J25="","",IF($J25="S1",0.21875,IF($J25="S2",0,IF($J25="S3",0,"")))*F25)</f>
        <v/>
      </c>
      <c r="BB25" s="36" t="str">
        <f aca="false">IF($B25="","",EDATE(EOMONTH($B25,0),BA$2))</f>
        <v/>
      </c>
      <c r="BC25" s="37" t="str">
        <f aca="false">IF($J25="","",IF($J25="S1",0.01875,IF($J25="S2",0,IF($J25="S3",0,"")))*F25)</f>
        <v/>
      </c>
      <c r="BD25" s="38" t="str">
        <f aca="false">IF($B25="","",EDATE(EOMONTH($B25,0),BC$2))</f>
        <v/>
      </c>
      <c r="BE25" s="35" t="str">
        <f aca="false">IF($J25="","",IF($J25="S1",0.01875,IF($J25="S2",0,IF($J25="S3",0,"")))*F25)</f>
        <v/>
      </c>
      <c r="BF25" s="36" t="str">
        <f aca="false">IF($B25="","",EDATE(EOMONTH($B25,0),BE$2))</f>
        <v/>
      </c>
      <c r="BG25" s="37" t="str">
        <f aca="false">IF($J25="","",IF($J25="S1",0.08875,IF($J25="S2",0.085,IF($J25="S3",0,"")))*F25)</f>
        <v/>
      </c>
      <c r="BH25" s="38" t="str">
        <f aca="false">IF($B25="","",EDATE(EOMONTH($B25,0),BG$2))</f>
        <v/>
      </c>
      <c r="BI25" s="35" t="str">
        <f aca="false">IF($J25="","",IF($J25="S1",0.08875,IF($J25="S2",0.085,IF($J25="S3",0,"")))*F25)</f>
        <v/>
      </c>
      <c r="BJ25" s="36" t="str">
        <f aca="false">IF($B25="","",EDATE(EOMONTH($B25,0),BI$2))</f>
        <v/>
      </c>
      <c r="BK25" s="37" t="str">
        <f aca="false">IF($J25="","",IF($J25="S1",0.07,IF($J25="S2",0.085,IF($J25="S3",0,"")))*F25)</f>
        <v/>
      </c>
      <c r="BL25" s="38" t="str">
        <f aca="false">IF($B25="","",EDATE(EOMONTH($B25,0),BK$2))</f>
        <v/>
      </c>
      <c r="BM25" s="35" t="str">
        <f aca="false">IF($J25="","",IF($J25="S1",0.07,IF($J25="S2",0.135,IF($J25="S3",0.025,"")))*F25)</f>
        <v/>
      </c>
      <c r="BN25" s="36" t="str">
        <f aca="false">IF($B25="","",EDATE(EOMONTH($B25,0),BM$2))</f>
        <v/>
      </c>
      <c r="BO25" s="37" t="str">
        <f aca="false">IF($J25="","",IF($J25="S1",0.07,IF($J25="S2",0.085,IF($J25="S3",0,"")))*F25)</f>
        <v/>
      </c>
      <c r="BP25" s="38" t="str">
        <f aca="false">IF($B25="","",EDATE(EOMONTH($B25,0),BO$2))</f>
        <v/>
      </c>
      <c r="BQ25" s="35" t="str">
        <f aca="false">IF($J25="","",IF($J25="S1",0.05,IF($J25="S2",0.025,IF($J25="S3",0.025,"")))*F25)</f>
        <v/>
      </c>
      <c r="BR25" s="36" t="str">
        <f aca="false">IF($B25="","",EDATE(EOMONTH($B25,0),BQ$2))</f>
        <v/>
      </c>
      <c r="BS25" s="39" t="n">
        <v>8500</v>
      </c>
      <c r="BT25" s="39" t="n">
        <v>0</v>
      </c>
    </row>
    <row r="26" customFormat="false" ht="15" hidden="false" customHeight="false" outlineLevel="0" collapsed="false">
      <c r="A26" s="21" t="s">
        <v>58</v>
      </c>
      <c r="B26" s="21"/>
      <c r="C26" s="23"/>
      <c r="D26" s="45"/>
      <c r="E26" s="40" t="str">
        <f aca="false">IF($J26="","",IF($J26="S1",0,IF($J26="S2",0.057,IF($J26="S3",0.02,""))))</f>
        <v/>
      </c>
      <c r="F26" s="25"/>
      <c r="G26" s="42" t="str">
        <f aca="false">IF($J26="","",IF($J26="S1",100000,IF($J26="S2",0,IF($J26="S3",12000,""))))</f>
        <v/>
      </c>
      <c r="H26" s="43"/>
      <c r="I26" s="44" t="str">
        <f aca="false">IF(J26="","",E26*F26+G26)</f>
        <v/>
      </c>
      <c r="K26" s="29" t="str">
        <f aca="false">IF($J26="","",IF($J26="S1",0.1,IF($J26="S2",0.05,IF($J26="S3",0,""))))</f>
        <v/>
      </c>
      <c r="L26" s="30" t="str">
        <f aca="false">IF($B26="","",TEXT(EOMONTH($B26,$L$2),"jj/mm/aa"))</f>
        <v/>
      </c>
      <c r="M26" s="31" t="str">
        <f aca="false">IF($J26="","",IF($J26="S1",0.2,IF($J26="S2",0.15,IF($J26="S3",0.15,""))))</f>
        <v/>
      </c>
      <c r="N26" s="32" t="str">
        <f aca="false">IF($B26="","",TEXT(EOMONTH($B26,$N$2),"jj/mm/aa"))</f>
        <v/>
      </c>
      <c r="O26" s="29" t="str">
        <f aca="false">IF($J26="","",IF($J26="S1",0.05,IF($J26="S2",0,IF($J26="S3",0,""))))</f>
        <v/>
      </c>
      <c r="P26" s="30" t="str">
        <f aca="false">IF($B26="","",TEXT(EOMONTH($B26,$P$2),"jj/mm/aa"))</f>
        <v/>
      </c>
      <c r="Q26" s="31" t="str">
        <f aca="false">IF($J26="","",IF($J26="S1",0.15,IF($J26="S2",0,IF($J26="S3",0,""))))</f>
        <v/>
      </c>
      <c r="R26" s="32" t="str">
        <f aca="false">IF($B26="","",TEXT(EOMONTH($B26,$R$2),"jj/mm/aa"))</f>
        <v/>
      </c>
      <c r="S26" s="29" t="str">
        <f aca="false">IF($J26="","",IF($J26="S1",0.2,IF($J26="S2",0.25,IF($J26="S3",0.5,""))))</f>
        <v/>
      </c>
      <c r="T26" s="30" t="str">
        <f aca="false">IF($B26="","",TEXT(EOMONTH($B26,$T$2),"jj/mm/aa"))</f>
        <v/>
      </c>
      <c r="U26" s="31" t="str">
        <f aca="false">IF($J26="","",IF($J26="S1",0.35,IF($J26="S2",0.425,IF($J26="S3",0,""))))</f>
        <v/>
      </c>
      <c r="V26" s="32" t="str">
        <f aca="false">IF($B26="","",TEXT(EOMONTH($B26,$V$2),"jj/mm/aa"))</f>
        <v/>
      </c>
      <c r="W26" s="29" t="str">
        <f aca="false">IF($J26="","",IF($J26="S1",0,IF($J26="S2",0.05,IF($J26="S3",0.025,""))))</f>
        <v/>
      </c>
      <c r="X26" s="30" t="str">
        <f aca="false">IF($B26="","",TEXT(EOMONTH($B26,$X$2),"jj/mm/aa"))</f>
        <v/>
      </c>
      <c r="Y26" s="31" t="str">
        <f aca="false">IF($J26="","",IF($J26="S1",0.05,IF($J26="S2",0.025,IF($J26="S3",0.025,""))))</f>
        <v/>
      </c>
      <c r="Z26" s="32" t="str">
        <f aca="false">IF($B26="","",TEXT(EOMONTH($B26,$Z$2),"jj/mm/aa"))</f>
        <v/>
      </c>
      <c r="AA26" s="33" t="str">
        <f aca="false">IF(J26="","",SUM(K26:Y26,E26))</f>
        <v/>
      </c>
      <c r="AB26" s="34"/>
      <c r="AC26" s="34"/>
      <c r="AD26" s="34"/>
      <c r="AE26" s="34"/>
      <c r="AF26" s="34"/>
      <c r="AG26" s="34"/>
      <c r="AH26" s="34"/>
      <c r="AI26" s="34"/>
      <c r="AK26" s="35" t="str">
        <f aca="false">IF($J26="","",IF($J26="S1",0.1,IF($J26="S2",0.05,IF($J26="S3",0,"")))*F26)</f>
        <v/>
      </c>
      <c r="AL26" s="36" t="str">
        <f aca="false">IF($B26="","",EDATE(EOMONTH($B26,0),AK$2))</f>
        <v/>
      </c>
      <c r="AM26" s="37" t="str">
        <f aca="false">IF($J26="","",IF($J26="S1",0.2/3,IF($J26="S2",0.05,IF($J26="S3",0.15,"")))*F26)</f>
        <v/>
      </c>
      <c r="AN26" s="38" t="str">
        <f aca="false">IF($B26="","",EDATE(EOMONTH($B26,0),AM$2))</f>
        <v/>
      </c>
      <c r="AO26" s="35" t="str">
        <f aca="false">IF($J26="","",IF($J26="S1",0.2/3,IF($J26="S2",0.05,IF($J26="S3",0.15,"")))*F26)</f>
        <v/>
      </c>
      <c r="AP26" s="36" t="str">
        <f aca="false">IF($B26="","",EDATE(EOMONTH($B26,0),AO$2))</f>
        <v/>
      </c>
      <c r="AQ26" s="37" t="str">
        <f aca="false">IF($J26="","",IF($J26="S1",0.2/3,IF($J26="S2",0.05,IF($J26="S3",0,"")))*F26)</f>
        <v/>
      </c>
      <c r="AR26" s="38" t="str">
        <f aca="false">IF($B26="","",EDATE(EOMONTH($B26,0),AQ$2))</f>
        <v/>
      </c>
      <c r="AS26" s="35" t="str">
        <f aca="false">IF($J26="","",IF($J26="S1",0.05,IF($J26="S2",0,IF($J26="S3",0,"")))*F26)</f>
        <v/>
      </c>
      <c r="AT26" s="36" t="str">
        <f aca="false">IF($B26="","",EDATE(EOMONTH($B26,0),AS$2))</f>
        <v/>
      </c>
      <c r="AU26" s="37" t="str">
        <f aca="false">IF($J26="","",IF($J26="S1",0.05,IF($J26="S2",0,IF($J26="S3",0,"")))*F26)</f>
        <v/>
      </c>
      <c r="AV26" s="38" t="str">
        <f aca="false">IF($B26="","",EDATE(EOMONTH($B26,0),AU$2))</f>
        <v/>
      </c>
      <c r="AW26" s="35" t="str">
        <f aca="false">IF($J26="","",IF($J26="S1",0.01875,IF($J26="S2",0,IF($J26="S3",0,"")))*F26)</f>
        <v/>
      </c>
      <c r="AX26" s="36" t="str">
        <f aca="false">IF($B26="","",EDATE(EOMONTH($B26,0),AW$2))</f>
        <v/>
      </c>
      <c r="AY26" s="37" t="str">
        <f aca="false">IF($J26="","",IF($J26="S1",0.01875,IF($J26="S2",0,IF($J26="S3",0,"")))*F26)</f>
        <v/>
      </c>
      <c r="AZ26" s="38" t="str">
        <f aca="false">IF($B26="","",EDATE(EOMONTH($B26,0),AY$2))</f>
        <v/>
      </c>
      <c r="BA26" s="35" t="str">
        <f aca="false">IF($J26="","",IF($J26="S1",0.21875,IF($J26="S2",0,IF($J26="S3",0,"")))*F26)</f>
        <v/>
      </c>
      <c r="BB26" s="36" t="str">
        <f aca="false">IF($B26="","",EDATE(EOMONTH($B26,0),BA$2))</f>
        <v/>
      </c>
      <c r="BC26" s="37" t="str">
        <f aca="false">IF($J26="","",IF($J26="S1",0.01875,IF($J26="S2",0,IF($J26="S3",0,"")))*F26)</f>
        <v/>
      </c>
      <c r="BD26" s="38" t="str">
        <f aca="false">IF($B26="","",EDATE(EOMONTH($B26,0),BC$2))</f>
        <v/>
      </c>
      <c r="BE26" s="35" t="str">
        <f aca="false">IF($J26="","",IF($J26="S1",0.01875,IF($J26="S2",0,IF($J26="S3",0,"")))*F26)</f>
        <v/>
      </c>
      <c r="BF26" s="36" t="str">
        <f aca="false">IF($B26="","",EDATE(EOMONTH($B26,0),BE$2))</f>
        <v/>
      </c>
      <c r="BG26" s="37" t="str">
        <f aca="false">IF($J26="","",IF($J26="S1",0.08875,IF($J26="S2",0.085,IF($J26="S3",0,"")))*F26)</f>
        <v/>
      </c>
      <c r="BH26" s="38" t="str">
        <f aca="false">IF($B26="","",EDATE(EOMONTH($B26,0),BG$2))</f>
        <v/>
      </c>
      <c r="BI26" s="35" t="str">
        <f aca="false">IF($J26="","",IF($J26="S1",0.08875,IF($J26="S2",0.085,IF($J26="S3",0,"")))*F26)</f>
        <v/>
      </c>
      <c r="BJ26" s="36" t="str">
        <f aca="false">IF($B26="","",EDATE(EOMONTH($B26,0),BI$2))</f>
        <v/>
      </c>
      <c r="BK26" s="37" t="str">
        <f aca="false">IF($J26="","",IF($J26="S1",0.07,IF($J26="S2",0.085,IF($J26="S3",0,"")))*F26)</f>
        <v/>
      </c>
      <c r="BL26" s="38" t="str">
        <f aca="false">IF($B26="","",EDATE(EOMONTH($B26,0),BK$2))</f>
        <v/>
      </c>
      <c r="BM26" s="35" t="str">
        <f aca="false">IF($J26="","",IF($J26="S1",0.07,IF($J26="S2",0.135,IF($J26="S3",0.025,"")))*F26)</f>
        <v/>
      </c>
      <c r="BN26" s="36" t="str">
        <f aca="false">IF($B26="","",EDATE(EOMONTH($B26,0),BM$2))</f>
        <v/>
      </c>
      <c r="BO26" s="37" t="str">
        <f aca="false">IF($J26="","",IF($J26="S1",0.07,IF($J26="S2",0.085,IF($J26="S3",0,"")))*F26)</f>
        <v/>
      </c>
      <c r="BP26" s="38" t="str">
        <f aca="false">IF($B26="","",EDATE(EOMONTH($B26,0),BO$2))</f>
        <v/>
      </c>
      <c r="BQ26" s="35" t="str">
        <f aca="false">IF($J26="","",IF($J26="S1",0.05,IF($J26="S2",0.025,IF($J26="S3",0.025,"")))*F26)</f>
        <v/>
      </c>
      <c r="BR26" s="36" t="str">
        <f aca="false">IF($B26="","",EDATE(EOMONTH($B26,0),BQ$2))</f>
        <v/>
      </c>
      <c r="BS26" s="39" t="n">
        <v>500</v>
      </c>
      <c r="BT26" s="39" t="n">
        <v>0</v>
      </c>
    </row>
    <row r="27" customFormat="false" ht="15" hidden="false" customHeight="false" outlineLevel="0" collapsed="false">
      <c r="A27" s="21" t="s">
        <v>59</v>
      </c>
      <c r="B27" s="21"/>
      <c r="C27" s="23"/>
      <c r="D27" s="45"/>
      <c r="E27" s="40" t="str">
        <f aca="false">IF($J27="","",IF($J27="S1",0,IF($J27="S2",0.057,IF($J27="S3",0.02,""))))</f>
        <v/>
      </c>
      <c r="F27" s="25"/>
      <c r="G27" s="42" t="str">
        <f aca="false">IF($J27="","",IF($J27="S1",100000,IF($J27="S2",0,IF($J27="S3",12000,""))))</f>
        <v/>
      </c>
      <c r="H27" s="43"/>
      <c r="I27" s="44" t="str">
        <f aca="false">IF(J27="","",E27*F27+G27)</f>
        <v/>
      </c>
      <c r="K27" s="29" t="str">
        <f aca="false">IF($J27="","",IF($J27="S1",0.1,IF($J27="S2",0.05,IF($J27="S3",0,""))))</f>
        <v/>
      </c>
      <c r="L27" s="30" t="str">
        <f aca="false">IF($B27="","",TEXT(EOMONTH($B27,$L$2),"jj/mm/aa"))</f>
        <v/>
      </c>
      <c r="M27" s="31" t="str">
        <f aca="false">IF($J27="","",IF($J27="S1",0.2,IF($J27="S2",0.15,IF($J27="S3",0.15,""))))</f>
        <v/>
      </c>
      <c r="N27" s="32" t="str">
        <f aca="false">IF($B27="","",TEXT(EOMONTH($B27,$N$2),"jj/mm/aa"))</f>
        <v/>
      </c>
      <c r="O27" s="29" t="str">
        <f aca="false">IF($J27="","",IF($J27="S1",0.05,IF($J27="S2",0,IF($J27="S3",0,""))))</f>
        <v/>
      </c>
      <c r="P27" s="30" t="str">
        <f aca="false">IF($B27="","",TEXT(EOMONTH($B27,$P$2),"jj/mm/aa"))</f>
        <v/>
      </c>
      <c r="Q27" s="31" t="str">
        <f aca="false">IF($J27="","",IF($J27="S1",0.15,IF($J27="S2",0,IF($J27="S3",0,""))))</f>
        <v/>
      </c>
      <c r="R27" s="32" t="str">
        <f aca="false">IF($B27="","",TEXT(EOMONTH($B27,$R$2),"jj/mm/aa"))</f>
        <v/>
      </c>
      <c r="S27" s="29" t="str">
        <f aca="false">IF($J27="","",IF($J27="S1",0.2,IF($J27="S2",0.25,IF($J27="S3",0.5,""))))</f>
        <v/>
      </c>
      <c r="T27" s="30" t="str">
        <f aca="false">IF($B27="","",TEXT(EOMONTH($B27,$T$2),"jj/mm/aa"))</f>
        <v/>
      </c>
      <c r="U27" s="31" t="str">
        <f aca="false">IF($J27="","",IF($J27="S1",0.35,IF($J27="S2",0.425,IF($J27="S3",0,""))))</f>
        <v/>
      </c>
      <c r="V27" s="32" t="str">
        <f aca="false">IF($B27="","",TEXT(EOMONTH($B27,$V$2),"jj/mm/aa"))</f>
        <v/>
      </c>
      <c r="W27" s="29" t="str">
        <f aca="false">IF($J27="","",IF($J27="S1",0,IF($J27="S2",0.05,IF($J27="S3",0.025,""))))</f>
        <v/>
      </c>
      <c r="X27" s="30" t="str">
        <f aca="false">IF($B27="","",TEXT(EOMONTH($B27,$X$2),"jj/mm/aa"))</f>
        <v/>
      </c>
      <c r="Y27" s="31" t="str">
        <f aca="false">IF($J27="","",IF($J27="S1",0.05,IF($J27="S2",0.025,IF($J27="S3",0.025,""))))</f>
        <v/>
      </c>
      <c r="Z27" s="32" t="str">
        <f aca="false">IF($B27="","",TEXT(EOMONTH($B27,$Z$2),"jj/mm/aa"))</f>
        <v/>
      </c>
      <c r="AA27" s="33" t="str">
        <f aca="false">IF(J27="","",SUM(K27:Y27,E27))</f>
        <v/>
      </c>
      <c r="AB27" s="34"/>
      <c r="AC27" s="34"/>
      <c r="AD27" s="34"/>
      <c r="AE27" s="34"/>
      <c r="AF27" s="34"/>
      <c r="AG27" s="34"/>
      <c r="AH27" s="34"/>
      <c r="AI27" s="34"/>
      <c r="AK27" s="35" t="str">
        <f aca="false">IF($J27="","",IF($J27="S1",0.1,IF($J27="S2",0.05,IF($J27="S3",0,"")))*F27)</f>
        <v/>
      </c>
      <c r="AL27" s="36" t="str">
        <f aca="false">IF($B27="","",EDATE(EOMONTH($B27,0),AK$2))</f>
        <v/>
      </c>
      <c r="AM27" s="37" t="str">
        <f aca="false">IF($J27="","",IF($J27="S1",0.2/3,IF($J27="S2",0.05,IF($J27="S3",0.15,"")))*F27)</f>
        <v/>
      </c>
      <c r="AN27" s="38" t="str">
        <f aca="false">IF($B27="","",EDATE(EOMONTH($B27,0),AM$2))</f>
        <v/>
      </c>
      <c r="AO27" s="35" t="str">
        <f aca="false">IF($J27="","",IF($J27="S1",0.2/3,IF($J27="S2",0.05,IF($J27="S3",0.15,"")))*F27)</f>
        <v/>
      </c>
      <c r="AP27" s="36" t="str">
        <f aca="false">IF($B27="","",EDATE(EOMONTH($B27,0),AO$2))</f>
        <v/>
      </c>
      <c r="AQ27" s="37" t="str">
        <f aca="false">IF($J27="","",IF($J27="S1",0.2/3,IF($J27="S2",0.05,IF($J27="S3",0,"")))*F27)</f>
        <v/>
      </c>
      <c r="AR27" s="38" t="str">
        <f aca="false">IF($B27="","",EDATE(EOMONTH($B27,0),AQ$2))</f>
        <v/>
      </c>
      <c r="AS27" s="35" t="str">
        <f aca="false">IF($J27="","",IF($J27="S1",0.05,IF($J27="S2",0,IF($J27="S3",0,"")))*F27)</f>
        <v/>
      </c>
      <c r="AT27" s="36" t="str">
        <f aca="false">IF($B27="","",EDATE(EOMONTH($B27,0),AS$2))</f>
        <v/>
      </c>
      <c r="AU27" s="37" t="str">
        <f aca="false">IF($J27="","",IF($J27="S1",0.05,IF($J27="S2",0,IF($J27="S3",0,"")))*F27)</f>
        <v/>
      </c>
      <c r="AV27" s="38" t="str">
        <f aca="false">IF($B27="","",EDATE(EOMONTH($B27,0),AU$2))</f>
        <v/>
      </c>
      <c r="AW27" s="35" t="str">
        <f aca="false">IF($J27="","",IF($J27="S1",0.01875,IF($J27="S2",0,IF($J27="S3",0,"")))*F27)</f>
        <v/>
      </c>
      <c r="AX27" s="36" t="str">
        <f aca="false">IF($B27="","",EDATE(EOMONTH($B27,0),AW$2))</f>
        <v/>
      </c>
      <c r="AY27" s="37" t="str">
        <f aca="false">IF($J27="","",IF($J27="S1",0.01875,IF($J27="S2",0,IF($J27="S3",0,"")))*F27)</f>
        <v/>
      </c>
      <c r="AZ27" s="38" t="str">
        <f aca="false">IF($B27="","",EDATE(EOMONTH($B27,0),AY$2))</f>
        <v/>
      </c>
      <c r="BA27" s="35" t="str">
        <f aca="false">IF($J27="","",IF($J27="S1",0.21875,IF($J27="S2",0,IF($J27="S3",0,"")))*F27)</f>
        <v/>
      </c>
      <c r="BB27" s="36" t="str">
        <f aca="false">IF($B27="","",EDATE(EOMONTH($B27,0),BA$2))</f>
        <v/>
      </c>
      <c r="BC27" s="37" t="str">
        <f aca="false">IF($J27="","",IF($J27="S1",0.01875,IF($J27="S2",0,IF($J27="S3",0,"")))*F27)</f>
        <v/>
      </c>
      <c r="BD27" s="38" t="str">
        <f aca="false">IF($B27="","",EDATE(EOMONTH($B27,0),BC$2))</f>
        <v/>
      </c>
      <c r="BE27" s="35" t="str">
        <f aca="false">IF($J27="","",IF($J27="S1",0.01875,IF($J27="S2",0,IF($J27="S3",0,"")))*F27)</f>
        <v/>
      </c>
      <c r="BF27" s="36" t="str">
        <f aca="false">IF($B27="","",EDATE(EOMONTH($B27,0),BE$2))</f>
        <v/>
      </c>
      <c r="BG27" s="37" t="str">
        <f aca="false">IF($J27="","",IF($J27="S1",0.08875,IF($J27="S2",0.085,IF($J27="S3",0,"")))*F27)</f>
        <v/>
      </c>
      <c r="BH27" s="38" t="str">
        <f aca="false">IF($B27="","",EDATE(EOMONTH($B27,0),BG$2))</f>
        <v/>
      </c>
      <c r="BI27" s="35" t="str">
        <f aca="false">IF($J27="","",IF($J27="S1",0.08875,IF($J27="S2",0.085,IF($J27="S3",0,"")))*F27)</f>
        <v/>
      </c>
      <c r="BJ27" s="36" t="str">
        <f aca="false">IF($B27="","",EDATE(EOMONTH($B27,0),BI$2))</f>
        <v/>
      </c>
      <c r="BK27" s="37" t="str">
        <f aca="false">IF($J27="","",IF($J27="S1",0.07,IF($J27="S2",0.085,IF($J27="S3",0,"")))*F27)</f>
        <v/>
      </c>
      <c r="BL27" s="38" t="str">
        <f aca="false">IF($B27="","",EDATE(EOMONTH($B27,0),BK$2))</f>
        <v/>
      </c>
      <c r="BM27" s="35" t="str">
        <f aca="false">IF($J27="","",IF($J27="S1",0.07,IF($J27="S2",0.135,IF($J27="S3",0.025,"")))*F27)</f>
        <v/>
      </c>
      <c r="BN27" s="36" t="str">
        <f aca="false">IF($B27="","",EDATE(EOMONTH($B27,0),BM$2))</f>
        <v/>
      </c>
      <c r="BO27" s="37" t="str">
        <f aca="false">IF($J27="","",IF($J27="S1",0.07,IF($J27="S2",0.085,IF($J27="S3",0,"")))*F27)</f>
        <v/>
      </c>
      <c r="BP27" s="38" t="str">
        <f aca="false">IF($B27="","",EDATE(EOMONTH($B27,0),BO$2))</f>
        <v/>
      </c>
      <c r="BQ27" s="35" t="str">
        <f aca="false">IF($J27="","",IF($J27="S1",0.05,IF($J27="S2",0.025,IF($J27="S3",0.025,"")))*F27)</f>
        <v/>
      </c>
      <c r="BR27" s="36" t="str">
        <f aca="false">IF($B27="","",EDATE(EOMONTH($B27,0),BQ$2))</f>
        <v/>
      </c>
      <c r="BS27" s="39" t="n">
        <v>2000</v>
      </c>
      <c r="BT27" s="39" t="n">
        <v>0</v>
      </c>
    </row>
    <row r="28" customFormat="false" ht="15" hidden="false" customHeight="false" outlineLevel="0" collapsed="false">
      <c r="A28" s="21" t="s">
        <v>60</v>
      </c>
      <c r="B28" s="21"/>
      <c r="C28" s="23"/>
      <c r="D28" s="45"/>
      <c r="E28" s="40" t="str">
        <f aca="false">IF($J28="","",IF($J28="S1",0,IF($J28="S2",0.057,IF($J28="S3",0.02,""))))</f>
        <v/>
      </c>
      <c r="F28" s="25"/>
      <c r="G28" s="42" t="str">
        <f aca="false">IF($J28="","",IF($J28="S1",100000,IF($J28="S2",0,IF($J28="S3",12000,""))))</f>
        <v/>
      </c>
      <c r="H28" s="43"/>
      <c r="I28" s="44" t="str">
        <f aca="false">IF(J28="","",E28*F28+G28)</f>
        <v/>
      </c>
      <c r="K28" s="29" t="str">
        <f aca="false">IF($J28="","",IF($J28="S1",0.1,IF($J28="S2",0.05,IF($J28="S3",0,""))))</f>
        <v/>
      </c>
      <c r="L28" s="30" t="str">
        <f aca="false">IF($B28="","",TEXT(EOMONTH($B28,$L$2),"jj/mm/aa"))</f>
        <v/>
      </c>
      <c r="M28" s="31" t="str">
        <f aca="false">IF($J28="","",IF($J28="S1",0.2,IF($J28="S2",0.15,IF($J28="S3",0.15,""))))</f>
        <v/>
      </c>
      <c r="N28" s="32" t="str">
        <f aca="false">IF($B28="","",TEXT(EOMONTH($B28,$N$2),"jj/mm/aa"))</f>
        <v/>
      </c>
      <c r="O28" s="29" t="str">
        <f aca="false">IF($J28="","",IF($J28="S1",0.05,IF($J28="S2",0,IF($J28="S3",0,""))))</f>
        <v/>
      </c>
      <c r="P28" s="30" t="str">
        <f aca="false">IF($B28="","",TEXT(EOMONTH($B28,$P$2),"jj/mm/aa"))</f>
        <v/>
      </c>
      <c r="Q28" s="31" t="str">
        <f aca="false">IF($J28="","",IF($J28="S1",0.15,IF($J28="S2",0,IF($J28="S3",0,""))))</f>
        <v/>
      </c>
      <c r="R28" s="32" t="str">
        <f aca="false">IF($B28="","",TEXT(EOMONTH($B28,$R$2),"jj/mm/aa"))</f>
        <v/>
      </c>
      <c r="S28" s="29" t="str">
        <f aca="false">IF($J28="","",IF($J28="S1",0.2,IF($J28="S2",0.25,IF($J28="S3",0.5,""))))</f>
        <v/>
      </c>
      <c r="T28" s="30" t="str">
        <f aca="false">IF($B28="","",TEXT(EOMONTH($B28,$T$2),"jj/mm/aa"))</f>
        <v/>
      </c>
      <c r="U28" s="31" t="str">
        <f aca="false">IF($J28="","",IF($J28="S1",0.35,IF($J28="S2",0.425,IF($J28="S3",0,""))))</f>
        <v/>
      </c>
      <c r="V28" s="32" t="str">
        <f aca="false">IF($B28="","",TEXT(EOMONTH($B28,$V$2),"jj/mm/aa"))</f>
        <v/>
      </c>
      <c r="W28" s="29" t="str">
        <f aca="false">IF($J28="","",IF($J28="S1",0,IF($J28="S2",0.05,IF($J28="S3",0.025,""))))</f>
        <v/>
      </c>
      <c r="X28" s="30" t="str">
        <f aca="false">IF($B28="","",TEXT(EOMONTH($B28,$X$2),"jj/mm/aa"))</f>
        <v/>
      </c>
      <c r="Y28" s="31" t="str">
        <f aca="false">IF($J28="","",IF($J28="S1",0.05,IF($J28="S2",0.025,IF($J28="S3",0.025,""))))</f>
        <v/>
      </c>
      <c r="Z28" s="32" t="str">
        <f aca="false">IF($B28="","",TEXT(EOMONTH($B28,$Z$2),"jj/mm/aa"))</f>
        <v/>
      </c>
      <c r="AA28" s="33" t="str">
        <f aca="false">IF(J28="","",SUM(K28:Y28,E28))</f>
        <v/>
      </c>
      <c r="AB28" s="34"/>
      <c r="AC28" s="34"/>
      <c r="AD28" s="34"/>
      <c r="AE28" s="34"/>
      <c r="AF28" s="34"/>
      <c r="AG28" s="34"/>
      <c r="AH28" s="34"/>
      <c r="AI28" s="34"/>
      <c r="AK28" s="35" t="str">
        <f aca="false">IF($J28="","",IF($J28="S1",0.1,IF($J28="S2",0.05,IF($J28="S3",0,"")))*F28)</f>
        <v/>
      </c>
      <c r="AL28" s="36" t="str">
        <f aca="false">IF($B28="","",EDATE(EOMONTH($B28,0),AK$2))</f>
        <v/>
      </c>
      <c r="AM28" s="37" t="str">
        <f aca="false">IF($J28="","",IF($J28="S1",0.2/3,IF($J28="S2",0.05,IF($J28="S3",0.15,"")))*F28)</f>
        <v/>
      </c>
      <c r="AN28" s="38" t="str">
        <f aca="false">IF($B28="","",EDATE(EOMONTH($B28,0),AM$2))</f>
        <v/>
      </c>
      <c r="AO28" s="35" t="str">
        <f aca="false">IF($J28="","",IF($J28="S1",0.2/3,IF($J28="S2",0.05,IF($J28="S3",0.15,"")))*F28)</f>
        <v/>
      </c>
      <c r="AP28" s="36" t="str">
        <f aca="false">IF($B28="","",EDATE(EOMONTH($B28,0),AO$2))</f>
        <v/>
      </c>
      <c r="AQ28" s="37" t="str">
        <f aca="false">IF($J28="","",IF($J28="S1",0.2/3,IF($J28="S2",0.05,IF($J28="S3",0,"")))*F28)</f>
        <v/>
      </c>
      <c r="AR28" s="38" t="str">
        <f aca="false">IF($B28="","",EDATE(EOMONTH($B28,0),AQ$2))</f>
        <v/>
      </c>
      <c r="AS28" s="35" t="str">
        <f aca="false">IF($J28="","",IF($J28="S1",0.05,IF($J28="S2",0,IF($J28="S3",0,"")))*F28)</f>
        <v/>
      </c>
      <c r="AT28" s="36" t="str">
        <f aca="false">IF($B28="","",EDATE(EOMONTH($B28,0),AS$2))</f>
        <v/>
      </c>
      <c r="AU28" s="37" t="str">
        <f aca="false">IF($J28="","",IF($J28="S1",0.05,IF($J28="S2",0,IF($J28="S3",0,"")))*F28)</f>
        <v/>
      </c>
      <c r="AV28" s="38" t="str">
        <f aca="false">IF($B28="","",EDATE(EOMONTH($B28,0),AU$2))</f>
        <v/>
      </c>
      <c r="AW28" s="35" t="str">
        <f aca="false">IF($J28="","",IF($J28="S1",0.01875,IF($J28="S2",0,IF($J28="S3",0,"")))*F28)</f>
        <v/>
      </c>
      <c r="AX28" s="36" t="str">
        <f aca="false">IF($B28="","",EDATE(EOMONTH($B28,0),AW$2))</f>
        <v/>
      </c>
      <c r="AY28" s="37" t="str">
        <f aca="false">IF($J28="","",IF($J28="S1",0.01875,IF($J28="S2",0,IF($J28="S3",0,"")))*F28)</f>
        <v/>
      </c>
      <c r="AZ28" s="38" t="str">
        <f aca="false">IF($B28="","",EDATE(EOMONTH($B28,0),AY$2))</f>
        <v/>
      </c>
      <c r="BA28" s="35" t="str">
        <f aca="false">IF($J28="","",IF($J28="S1",0.21875,IF($J28="S2",0,IF($J28="S3",0,"")))*F28)</f>
        <v/>
      </c>
      <c r="BB28" s="36" t="str">
        <f aca="false">IF($B28="","",EDATE(EOMONTH($B28,0),BA$2))</f>
        <v/>
      </c>
      <c r="BC28" s="37" t="str">
        <f aca="false">IF($J28="","",IF($J28="S1",0.01875,IF($J28="S2",0,IF($J28="S3",0,"")))*F28)</f>
        <v/>
      </c>
      <c r="BD28" s="38" t="str">
        <f aca="false">IF($B28="","",EDATE(EOMONTH($B28,0),BC$2))</f>
        <v/>
      </c>
      <c r="BE28" s="35" t="str">
        <f aca="false">IF($J28="","",IF($J28="S1",0.01875,IF($J28="S2",0,IF($J28="S3",0,"")))*F28)</f>
        <v/>
      </c>
      <c r="BF28" s="36" t="str">
        <f aca="false">IF($B28="","",EDATE(EOMONTH($B28,0),BE$2))</f>
        <v/>
      </c>
      <c r="BG28" s="37" t="str">
        <f aca="false">IF($J28="","",IF($J28="S1",0.08875,IF($J28="S2",0.085,IF($J28="S3",0,"")))*F28)</f>
        <v/>
      </c>
      <c r="BH28" s="38" t="str">
        <f aca="false">IF($B28="","",EDATE(EOMONTH($B28,0),BG$2))</f>
        <v/>
      </c>
      <c r="BI28" s="35" t="str">
        <f aca="false">IF($J28="","",IF($J28="S1",0.08875,IF($J28="S2",0.085,IF($J28="S3",0,"")))*F28)</f>
        <v/>
      </c>
      <c r="BJ28" s="36" t="str">
        <f aca="false">IF($B28="","",EDATE(EOMONTH($B28,0),BI$2))</f>
        <v/>
      </c>
      <c r="BK28" s="37" t="str">
        <f aca="false">IF($J28="","",IF($J28="S1",0.07,IF($J28="S2",0.085,IF($J28="S3",0,"")))*F28)</f>
        <v/>
      </c>
      <c r="BL28" s="38" t="str">
        <f aca="false">IF($B28="","",EDATE(EOMONTH($B28,0),BK$2))</f>
        <v/>
      </c>
      <c r="BM28" s="35" t="str">
        <f aca="false">IF($J28="","",IF($J28="S1",0.07,IF($J28="S2",0.135,IF($J28="S3",0.025,"")))*F28)</f>
        <v/>
      </c>
      <c r="BN28" s="36" t="str">
        <f aca="false">IF($B28="","",EDATE(EOMONTH($B28,0),BM$2))</f>
        <v/>
      </c>
      <c r="BO28" s="37" t="str">
        <f aca="false">IF($J28="","",IF($J28="S1",0.07,IF($J28="S2",0.085,IF($J28="S3",0,"")))*F28)</f>
        <v/>
      </c>
      <c r="BP28" s="38" t="str">
        <f aca="false">IF($B28="","",EDATE(EOMONTH($B28,0),BO$2))</f>
        <v/>
      </c>
      <c r="BQ28" s="35" t="str">
        <f aca="false">IF($J28="","",IF($J28="S1",0.05,IF($J28="S2",0.025,IF($J28="S3",0.025,"")))*F28)</f>
        <v/>
      </c>
      <c r="BR28" s="36" t="str">
        <f aca="false">IF($B28="","",EDATE(EOMONTH($B28,0),BQ$2))</f>
        <v/>
      </c>
      <c r="BS28" s="39" t="n">
        <v>0</v>
      </c>
      <c r="BT28" s="39" t="n">
        <v>1000</v>
      </c>
    </row>
    <row r="29" customFormat="false" ht="15" hidden="false" customHeight="false" outlineLevel="0" collapsed="false">
      <c r="A29" s="21" t="s">
        <v>61</v>
      </c>
      <c r="B29" s="21"/>
      <c r="C29" s="23"/>
      <c r="D29" s="47"/>
      <c r="E29" s="40" t="str">
        <f aca="false">IF($J29="","",IF($J29="S1",0,IF($J29="S2",0.057,IF($J29="S3",0.02,""))))</f>
        <v/>
      </c>
      <c r="F29" s="25"/>
      <c r="G29" s="42" t="str">
        <f aca="false">IF($J29="","",IF($J29="S1",100000,IF($J29="S2",0,IF($J29="S3",12000,""))))</f>
        <v/>
      </c>
      <c r="H29" s="43"/>
      <c r="I29" s="44" t="str">
        <f aca="false">IF(J29="","",E29*F29+G29)</f>
        <v/>
      </c>
      <c r="K29" s="29" t="str">
        <f aca="false">IF($J29="","",IF($J29="S1",0.1,IF($J29="S2",0.05,IF($J29="S3",0,""))))</f>
        <v/>
      </c>
      <c r="L29" s="30" t="str">
        <f aca="false">IF($B29="","",TEXT(EOMONTH($B29,$L$2),"jj/mm/aa"))</f>
        <v/>
      </c>
      <c r="M29" s="31" t="str">
        <f aca="false">IF($J29="","",IF($J29="S1",0.2,IF($J29="S2",0.15,IF($J29="S3",0.15,""))))</f>
        <v/>
      </c>
      <c r="N29" s="32" t="str">
        <f aca="false">IF($B29="","",TEXT(EOMONTH($B29,$N$2),"jj/mm/aa"))</f>
        <v/>
      </c>
      <c r="O29" s="29" t="str">
        <f aca="false">IF($J29="","",IF($J29="S1",0.05,IF($J29="S2",0,IF($J29="S3",0,""))))</f>
        <v/>
      </c>
      <c r="P29" s="30" t="str">
        <f aca="false">IF($B29="","",TEXT(EOMONTH($B29,$P$2),"jj/mm/aa"))</f>
        <v/>
      </c>
      <c r="Q29" s="31" t="str">
        <f aca="false">IF($J29="","",IF($J29="S1",0.15,IF($J29="S2",0,IF($J29="S3",0,""))))</f>
        <v/>
      </c>
      <c r="R29" s="32" t="str">
        <f aca="false">IF($B29="","",TEXT(EOMONTH($B29,$R$2),"jj/mm/aa"))</f>
        <v/>
      </c>
      <c r="S29" s="29" t="str">
        <f aca="false">IF($J29="","",IF($J29="S1",0.2,IF($J29="S2",0.25,IF($J29="S3",0.5,""))))</f>
        <v/>
      </c>
      <c r="T29" s="30" t="str">
        <f aca="false">IF($B29="","",TEXT(EOMONTH($B29,$T$2),"jj/mm/aa"))</f>
        <v/>
      </c>
      <c r="U29" s="31" t="str">
        <f aca="false">IF($J29="","",IF($J29="S1",0.35,IF($J29="S2",0.425,IF($J29="S3",0,""))))</f>
        <v/>
      </c>
      <c r="V29" s="32" t="str">
        <f aca="false">IF($B29="","",TEXT(EOMONTH($B29,$V$2),"jj/mm/aa"))</f>
        <v/>
      </c>
      <c r="W29" s="29" t="str">
        <f aca="false">IF($J29="","",IF($J29="S1",0,IF($J29="S2",0.05,IF($J29="S3",0.025,""))))</f>
        <v/>
      </c>
      <c r="X29" s="30" t="str">
        <f aca="false">IF($B29="","",TEXT(EOMONTH($B29,$X$2),"jj/mm/aa"))</f>
        <v/>
      </c>
      <c r="Y29" s="31" t="str">
        <f aca="false">IF($J29="","",IF($J29="S1",0.05,IF($J29="S2",0.025,IF($J29="S3",0.025,""))))</f>
        <v/>
      </c>
      <c r="Z29" s="32" t="str">
        <f aca="false">IF($B29="","",TEXT(EOMONTH($B29,$Z$2),"jj/mm/aa"))</f>
        <v/>
      </c>
      <c r="AA29" s="33" t="str">
        <f aca="false">IF(J29="","",SUM(K29:Y29,E29))</f>
        <v/>
      </c>
      <c r="AB29" s="34"/>
      <c r="AC29" s="34"/>
      <c r="AD29" s="34"/>
      <c r="AE29" s="34"/>
      <c r="AF29" s="34"/>
      <c r="AG29" s="34"/>
      <c r="AH29" s="34"/>
      <c r="AI29" s="34"/>
      <c r="AK29" s="35" t="str">
        <f aca="false">IF($J29="","",IF($J29="S1",0.1,IF($J29="S2",0.05,IF($J29="S3",0,"")))*F29)</f>
        <v/>
      </c>
      <c r="AL29" s="36" t="str">
        <f aca="false">IF($B29="","",EDATE(EOMONTH($B29,0),AK$2))</f>
        <v/>
      </c>
      <c r="AM29" s="37" t="str">
        <f aca="false">IF($J29="","",IF($J29="S1",0.2/3,IF($J29="S2",0.05,IF($J29="S3",0.15,"")))*F29)</f>
        <v/>
      </c>
      <c r="AN29" s="38" t="str">
        <f aca="false">IF($B29="","",EDATE(EOMONTH($B29,0),AM$2))</f>
        <v/>
      </c>
      <c r="AO29" s="35" t="str">
        <f aca="false">IF($J29="","",IF($J29="S1",0.2/3,IF($J29="S2",0.05,IF($J29="S3",0.15,"")))*F29)</f>
        <v/>
      </c>
      <c r="AP29" s="36" t="str">
        <f aca="false">IF($B29="","",EDATE(EOMONTH($B29,0),AO$2))</f>
        <v/>
      </c>
      <c r="AQ29" s="37" t="str">
        <f aca="false">IF($J29="","",IF($J29="S1",0.2/3,IF($J29="S2",0.05,IF($J29="S3",0,"")))*F29)</f>
        <v/>
      </c>
      <c r="AR29" s="38" t="str">
        <f aca="false">IF($B29="","",EDATE(EOMONTH($B29,0),AQ$2))</f>
        <v/>
      </c>
      <c r="AS29" s="35" t="str">
        <f aca="false">IF($J29="","",IF($J29="S1",0.05,IF($J29="S2",0,IF($J29="S3",0,"")))*F29)</f>
        <v/>
      </c>
      <c r="AT29" s="36" t="str">
        <f aca="false">IF($B29="","",EDATE(EOMONTH($B29,0),AS$2))</f>
        <v/>
      </c>
      <c r="AU29" s="37" t="str">
        <f aca="false">IF($J29="","",IF($J29="S1",0.05,IF($J29="S2",0,IF($J29="S3",0,"")))*F29)</f>
        <v/>
      </c>
      <c r="AV29" s="38" t="str">
        <f aca="false">IF($B29="","",EDATE(EOMONTH($B29,0),AU$2))</f>
        <v/>
      </c>
      <c r="AW29" s="35" t="str">
        <f aca="false">IF($J29="","",IF($J29="S1",0.01875,IF($J29="S2",0,IF($J29="S3",0,"")))*F29)</f>
        <v/>
      </c>
      <c r="AX29" s="36" t="str">
        <f aca="false">IF($B29="","",EDATE(EOMONTH($B29,0),AW$2))</f>
        <v/>
      </c>
      <c r="AY29" s="37" t="str">
        <f aca="false">IF($J29="","",IF($J29="S1",0.01875,IF($J29="S2",0,IF($J29="S3",0,"")))*F29)</f>
        <v/>
      </c>
      <c r="AZ29" s="38" t="str">
        <f aca="false">IF($B29="","",EDATE(EOMONTH($B29,0),AY$2))</f>
        <v/>
      </c>
      <c r="BA29" s="35" t="str">
        <f aca="false">IF($J29="","",IF($J29="S1",0.21875,IF($J29="S2",0,IF($J29="S3",0,"")))*F29)</f>
        <v/>
      </c>
      <c r="BB29" s="36" t="str">
        <f aca="false">IF($B29="","",EDATE(EOMONTH($B29,0),BA$2))</f>
        <v/>
      </c>
      <c r="BC29" s="37" t="str">
        <f aca="false">IF($J29="","",IF($J29="S1",0.01875,IF($J29="S2",0,IF($J29="S3",0,"")))*F29)</f>
        <v/>
      </c>
      <c r="BD29" s="38" t="str">
        <f aca="false">IF($B29="","",EDATE(EOMONTH($B29,0),BC$2))</f>
        <v/>
      </c>
      <c r="BE29" s="35" t="str">
        <f aca="false">IF($J29="","",IF($J29="S1",0.01875,IF($J29="S2",0,IF($J29="S3",0,"")))*F29)</f>
        <v/>
      </c>
      <c r="BF29" s="36" t="str">
        <f aca="false">IF($B29="","",EDATE(EOMONTH($B29,0),BE$2))</f>
        <v/>
      </c>
      <c r="BG29" s="37" t="str">
        <f aca="false">IF($J29="","",IF($J29="S1",0.08875,IF($J29="S2",0.085,IF($J29="S3",0,"")))*F29)</f>
        <v/>
      </c>
      <c r="BH29" s="38" t="str">
        <f aca="false">IF($B29="","",EDATE(EOMONTH($B29,0),BG$2))</f>
        <v/>
      </c>
      <c r="BI29" s="35" t="str">
        <f aca="false">IF($J29="","",IF($J29="S1",0.08875,IF($J29="S2",0.085,IF($J29="S3",0,"")))*F29)</f>
        <v/>
      </c>
      <c r="BJ29" s="36" t="str">
        <f aca="false">IF($B29="","",EDATE(EOMONTH($B29,0),BI$2))</f>
        <v/>
      </c>
      <c r="BK29" s="37" t="str">
        <f aca="false">IF($J29="","",IF($J29="S1",0.07,IF($J29="S2",0.085,IF($J29="S3",0,"")))*F29)</f>
        <v/>
      </c>
      <c r="BL29" s="38" t="str">
        <f aca="false">IF($B29="","",EDATE(EOMONTH($B29,0),BK$2))</f>
        <v/>
      </c>
      <c r="BM29" s="35" t="str">
        <f aca="false">IF($J29="","",IF($J29="S1",0.07,IF($J29="S2",0.135,IF($J29="S3",0.025,"")))*F29)</f>
        <v/>
      </c>
      <c r="BN29" s="36" t="str">
        <f aca="false">IF($B29="","",EDATE(EOMONTH($B29,0),BM$2))</f>
        <v/>
      </c>
      <c r="BO29" s="37" t="str">
        <f aca="false">IF($J29="","",IF($J29="S1",0.07,IF($J29="S2",0.085,IF($J29="S3",0,"")))*F29)</f>
        <v/>
      </c>
      <c r="BP29" s="38" t="str">
        <f aca="false">IF($B29="","",EDATE(EOMONTH($B29,0),BO$2))</f>
        <v/>
      </c>
      <c r="BQ29" s="35" t="str">
        <f aca="false">IF($J29="","",IF($J29="S1",0.05,IF($J29="S2",0.025,IF($J29="S3",0.025,"")))*F29)</f>
        <v/>
      </c>
      <c r="BR29" s="36" t="str">
        <f aca="false">IF($B29="","",EDATE(EOMONTH($B29,0),BQ$2))</f>
        <v/>
      </c>
      <c r="BS29" s="39" t="n">
        <v>0</v>
      </c>
      <c r="BT29" s="39" t="n">
        <v>0</v>
      </c>
    </row>
    <row r="30" customFormat="false" ht="15" hidden="false" customHeight="false" outlineLevel="0" collapsed="false">
      <c r="A30" s="21" t="s">
        <v>62</v>
      </c>
      <c r="B30" s="21"/>
      <c r="C30" s="23"/>
      <c r="D30" s="45"/>
      <c r="E30" s="40" t="str">
        <f aca="false">IF($J30="","",IF($J30="S1",0,IF($J30="S2",0.057,IF($J30="S3",0.02,""))))</f>
        <v/>
      </c>
      <c r="F30" s="25"/>
      <c r="G30" s="42" t="str">
        <f aca="false">IF($J30="","",IF($J30="S1",100000,IF($J30="S2",0,IF($J30="S3",12000,""))))</f>
        <v/>
      </c>
      <c r="H30" s="43"/>
      <c r="I30" s="44" t="str">
        <f aca="false">IF(J30="","",E30*F30+G30)</f>
        <v/>
      </c>
      <c r="K30" s="29" t="str">
        <f aca="false">IF($J30="","",IF($J30="S1",0.1,IF($J30="S2",0.05,IF($J30="S3",0,""))))</f>
        <v/>
      </c>
      <c r="L30" s="30" t="str">
        <f aca="false">IF($B30="","",TEXT(EOMONTH($B30,$L$2),"jj/mm/aa"))</f>
        <v/>
      </c>
      <c r="M30" s="31" t="str">
        <f aca="false">IF($J30="","",IF($J30="S1",0.2,IF($J30="S2",0.15,IF($J30="S3",0.15,""))))</f>
        <v/>
      </c>
      <c r="N30" s="32" t="str">
        <f aca="false">IF($B30="","",TEXT(EOMONTH($B30,$N$2),"jj/mm/aa"))</f>
        <v/>
      </c>
      <c r="O30" s="29" t="str">
        <f aca="false">IF($J30="","",IF($J30="S1",0.05,IF($J30="S2",0,IF($J30="S3",0,""))))</f>
        <v/>
      </c>
      <c r="P30" s="30" t="str">
        <f aca="false">IF($B30="","",TEXT(EOMONTH($B30,$P$2),"jj/mm/aa"))</f>
        <v/>
      </c>
      <c r="Q30" s="31" t="str">
        <f aca="false">IF($J30="","",IF($J30="S1",0.15,IF($J30="S2",0,IF($J30="S3",0,""))))</f>
        <v/>
      </c>
      <c r="R30" s="32" t="str">
        <f aca="false">IF($B30="","",TEXT(EOMONTH($B30,$R$2),"jj/mm/aa"))</f>
        <v/>
      </c>
      <c r="S30" s="29" t="str">
        <f aca="false">IF($J30="","",IF($J30="S1",0.2,IF($J30="S2",0.25,IF($J30="S3",0.5,""))))</f>
        <v/>
      </c>
      <c r="T30" s="30" t="str">
        <f aca="false">IF($B30="","",TEXT(EOMONTH($B30,$T$2),"jj/mm/aa"))</f>
        <v/>
      </c>
      <c r="U30" s="31" t="str">
        <f aca="false">IF($J30="","",IF($J30="S1",0.35,IF($J30="S2",0.425,IF($J30="S3",0,""))))</f>
        <v/>
      </c>
      <c r="V30" s="32" t="str">
        <f aca="false">IF($B30="","",TEXT(EOMONTH($B30,$V$2),"jj/mm/aa"))</f>
        <v/>
      </c>
      <c r="W30" s="29" t="str">
        <f aca="false">IF($J30="","",IF($J30="S1",0,IF($J30="S2",0.05,IF($J30="S3",0.025,""))))</f>
        <v/>
      </c>
      <c r="X30" s="30" t="str">
        <f aca="false">IF($B30="","",TEXT(EOMONTH($B30,$X$2),"jj/mm/aa"))</f>
        <v/>
      </c>
      <c r="Y30" s="31" t="str">
        <f aca="false">IF($J30="","",IF($J30="S1",0.05,IF($J30="S2",0.025,IF($J30="S3",0.025,""))))</f>
        <v/>
      </c>
      <c r="Z30" s="32" t="str">
        <f aca="false">IF($B30="","",TEXT(EOMONTH($B30,$Z$2),"jj/mm/aa"))</f>
        <v/>
      </c>
      <c r="AA30" s="33" t="str">
        <f aca="false">IF(J30="","",SUM(K30:Y30,E30))</f>
        <v/>
      </c>
      <c r="AB30" s="34"/>
      <c r="AC30" s="34"/>
      <c r="AD30" s="34"/>
      <c r="AE30" s="34"/>
      <c r="AF30" s="34"/>
      <c r="AG30" s="34"/>
      <c r="AH30" s="34"/>
      <c r="AI30" s="34"/>
      <c r="AK30" s="35" t="str">
        <f aca="false">IF($J30="","",IF($J30="S1",0.1,IF($J30="S2",0.05,IF($J30="S3",0,"")))*F30)</f>
        <v/>
      </c>
      <c r="AL30" s="36" t="str">
        <f aca="false">IF($B30="","",EDATE(EOMONTH($B30,0),AK$2))</f>
        <v/>
      </c>
      <c r="AM30" s="37" t="str">
        <f aca="false">IF($J30="","",IF($J30="S1",0.2/3,IF($J30="S2",0.05,IF($J30="S3",0.15,"")))*F30)</f>
        <v/>
      </c>
      <c r="AN30" s="38" t="str">
        <f aca="false">IF($B30="","",EDATE(EOMONTH($B30,0),AM$2))</f>
        <v/>
      </c>
      <c r="AO30" s="35" t="str">
        <f aca="false">IF($J30="","",IF($J30="S1",0.2/3,IF($J30="S2",0.05,IF($J30="S3",0.15,"")))*F30)</f>
        <v/>
      </c>
      <c r="AP30" s="36" t="str">
        <f aca="false">IF($B30="","",EDATE(EOMONTH($B30,0),AO$2))</f>
        <v/>
      </c>
      <c r="AQ30" s="37" t="str">
        <f aca="false">IF($J30="","",IF($J30="S1",0.2/3,IF($J30="S2",0.05,IF($J30="S3",0,"")))*F30)</f>
        <v/>
      </c>
      <c r="AR30" s="38" t="str">
        <f aca="false">IF($B30="","",EDATE(EOMONTH($B30,0),AQ$2))</f>
        <v/>
      </c>
      <c r="AS30" s="35" t="str">
        <f aca="false">IF($J30="","",IF($J30="S1",0.05,IF($J30="S2",0,IF($J30="S3",0,"")))*F30)</f>
        <v/>
      </c>
      <c r="AT30" s="36" t="str">
        <f aca="false">IF($B30="","",EDATE(EOMONTH($B30,0),AS$2))</f>
        <v/>
      </c>
      <c r="AU30" s="37" t="str">
        <f aca="false">IF($J30="","",IF($J30="S1",0.05,IF($J30="S2",0,IF($J30="S3",0,"")))*F30)</f>
        <v/>
      </c>
      <c r="AV30" s="38" t="str">
        <f aca="false">IF($B30="","",EDATE(EOMONTH($B30,0),AU$2))</f>
        <v/>
      </c>
      <c r="AW30" s="35" t="str">
        <f aca="false">IF($J30="","",IF($J30="S1",0.01875,IF($J30="S2",0,IF($J30="S3",0,"")))*F30)</f>
        <v/>
      </c>
      <c r="AX30" s="36" t="str">
        <f aca="false">IF($B30="","",EDATE(EOMONTH($B30,0),AW$2))</f>
        <v/>
      </c>
      <c r="AY30" s="37" t="str">
        <f aca="false">IF($J30="","",IF($J30="S1",0.01875,IF($J30="S2",0,IF($J30="S3",0,"")))*F30)</f>
        <v/>
      </c>
      <c r="AZ30" s="38" t="str">
        <f aca="false">IF($B30="","",EDATE(EOMONTH($B30,0),AY$2))</f>
        <v/>
      </c>
      <c r="BA30" s="35" t="str">
        <f aca="false">IF($J30="","",IF($J30="S1",0.21875,IF($J30="S2",0,IF($J30="S3",0,"")))*F30)</f>
        <v/>
      </c>
      <c r="BB30" s="36" t="str">
        <f aca="false">IF($B30="","",EDATE(EOMONTH($B30,0),BA$2))</f>
        <v/>
      </c>
      <c r="BC30" s="37" t="str">
        <f aca="false">IF($J30="","",IF($J30="S1",0.01875,IF($J30="S2",0,IF($J30="S3",0,"")))*F30)</f>
        <v/>
      </c>
      <c r="BD30" s="38" t="str">
        <f aca="false">IF($B30="","",EDATE(EOMONTH($B30,0),BC$2))</f>
        <v/>
      </c>
      <c r="BE30" s="35" t="str">
        <f aca="false">IF($J30="","",IF($J30="S1",0.01875,IF($J30="S2",0,IF($J30="S3",0,"")))*F30)</f>
        <v/>
      </c>
      <c r="BF30" s="36" t="str">
        <f aca="false">IF($B30="","",EDATE(EOMONTH($B30,0),BE$2))</f>
        <v/>
      </c>
      <c r="BG30" s="37" t="str">
        <f aca="false">IF($J30="","",IF($J30="S1",0.08875,IF($J30="S2",0.085,IF($J30="S3",0,"")))*F30)</f>
        <v/>
      </c>
      <c r="BH30" s="38" t="str">
        <f aca="false">IF($B30="","",EDATE(EOMONTH($B30,0),BG$2))</f>
        <v/>
      </c>
      <c r="BI30" s="35" t="str">
        <f aca="false">IF($J30="","",IF($J30="S1",0.08875,IF($J30="S2",0.085,IF($J30="S3",0,"")))*F30)</f>
        <v/>
      </c>
      <c r="BJ30" s="36" t="str">
        <f aca="false">IF($B30="","",EDATE(EOMONTH($B30,0),BI$2))</f>
        <v/>
      </c>
      <c r="BK30" s="37" t="str">
        <f aca="false">IF($J30="","",IF($J30="S1",0.07,IF($J30="S2",0.085,IF($J30="S3",0,"")))*F30)</f>
        <v/>
      </c>
      <c r="BL30" s="38" t="str">
        <f aca="false">IF($B30="","",EDATE(EOMONTH($B30,0),BK$2))</f>
        <v/>
      </c>
      <c r="BM30" s="35" t="str">
        <f aca="false">IF($J30="","",IF($J30="S1",0.07,IF($J30="S2",0.135,IF($J30="S3",0.025,"")))*F30)</f>
        <v/>
      </c>
      <c r="BN30" s="36" t="str">
        <f aca="false">IF($B30="","",EDATE(EOMONTH($B30,0),BM$2))</f>
        <v/>
      </c>
      <c r="BO30" s="37" t="str">
        <f aca="false">IF($J30="","",IF($J30="S1",0.07,IF($J30="S2",0.085,IF($J30="S3",0,"")))*F30)</f>
        <v/>
      </c>
      <c r="BP30" s="38" t="str">
        <f aca="false">IF($B30="","",EDATE(EOMONTH($B30,0),BO$2))</f>
        <v/>
      </c>
      <c r="BQ30" s="35" t="str">
        <f aca="false">IF($J30="","",IF($J30="S1",0.05,IF($J30="S2",0.025,IF($J30="S3",0.025,"")))*F30)</f>
        <v/>
      </c>
      <c r="BR30" s="36" t="str">
        <f aca="false">IF($B30="","",EDATE(EOMONTH($B30,0),BQ$2))</f>
        <v/>
      </c>
      <c r="BS30" s="39" t="n">
        <v>0</v>
      </c>
      <c r="BT30" s="39" t="n">
        <v>0</v>
      </c>
    </row>
    <row r="31" customFormat="false" ht="15" hidden="false" customHeight="false" outlineLevel="0" collapsed="false">
      <c r="A31" s="21" t="s">
        <v>63</v>
      </c>
      <c r="B31" s="21"/>
      <c r="C31" s="23"/>
      <c r="D31" s="45"/>
      <c r="E31" s="40" t="str">
        <f aca="false">IF($J31="","",IF($J31="S1",0,IF($J31="S2",0.057,IF($J31="S3",0.02,""))))</f>
        <v/>
      </c>
      <c r="F31" s="25"/>
      <c r="G31" s="42" t="str">
        <f aca="false">IF($J31="","",IF($J31="S1",100000,IF($J31="S2",0,IF($J31="S3",12000,""))))</f>
        <v/>
      </c>
      <c r="H31" s="43"/>
      <c r="I31" s="44" t="str">
        <f aca="false">IF(J31="","",E31*F31+G31)</f>
        <v/>
      </c>
      <c r="K31" s="29" t="str">
        <f aca="false">IF($J31="","",IF($J31="S1",0.1,IF($J31="S2",0.05,IF($J31="S3",0,""))))</f>
        <v/>
      </c>
      <c r="L31" s="30" t="str">
        <f aca="false">IF($B31="","",TEXT(EOMONTH($B31,$L$2),"jj/mm/aa"))</f>
        <v/>
      </c>
      <c r="M31" s="31" t="str">
        <f aca="false">IF($J31="","",IF($J31="S1",0.2,IF($J31="S2",0.15,IF($J31="S3",0.15,""))))</f>
        <v/>
      </c>
      <c r="N31" s="32" t="str">
        <f aca="false">IF($B31="","",TEXT(EOMONTH($B31,$N$2),"jj/mm/aa"))</f>
        <v/>
      </c>
      <c r="O31" s="29" t="str">
        <f aca="false">IF($J31="","",IF($J31="S1",0.05,IF($J31="S2",0,IF($J31="S3",0,""))))</f>
        <v/>
      </c>
      <c r="P31" s="30" t="str">
        <f aca="false">IF($B31="","",TEXT(EOMONTH($B31,$P$2),"jj/mm/aa"))</f>
        <v/>
      </c>
      <c r="Q31" s="31" t="str">
        <f aca="false">IF($J31="","",IF($J31="S1",0.15,IF($J31="S2",0,IF($J31="S3",0,""))))</f>
        <v/>
      </c>
      <c r="R31" s="32" t="str">
        <f aca="false">IF($B31="","",TEXT(EOMONTH($B31,$R$2),"jj/mm/aa"))</f>
        <v/>
      </c>
      <c r="S31" s="29" t="str">
        <f aca="false">IF($J31="","",IF($J31="S1",0.2,IF($J31="S2",0.25,IF($J31="S3",0.5,""))))</f>
        <v/>
      </c>
      <c r="T31" s="30" t="str">
        <f aca="false">IF($B31="","",TEXT(EOMONTH($B31,$T$2),"jj/mm/aa"))</f>
        <v/>
      </c>
      <c r="U31" s="31" t="str">
        <f aca="false">IF($J31="","",IF($J31="S1",0.35,IF($J31="S2",0.425,IF($J31="S3",0,""))))</f>
        <v/>
      </c>
      <c r="V31" s="32" t="str">
        <f aca="false">IF($B31="","",TEXT(EOMONTH($B31,$V$2),"jj/mm/aa"))</f>
        <v/>
      </c>
      <c r="W31" s="29" t="str">
        <f aca="false">IF($J31="","",IF($J31="S1",0,IF($J31="S2",0.05,IF($J31="S3",0.025,""))))</f>
        <v/>
      </c>
      <c r="X31" s="30" t="str">
        <f aca="false">IF($B31="","",TEXT(EOMONTH($B31,$X$2),"jj/mm/aa"))</f>
        <v/>
      </c>
      <c r="Y31" s="31" t="str">
        <f aca="false">IF($J31="","",IF($J31="S1",0.05,IF($J31="S2",0.025,IF($J31="S3",0.025,""))))</f>
        <v/>
      </c>
      <c r="Z31" s="32" t="str">
        <f aca="false">IF($B31="","",TEXT(EOMONTH($B31,$Z$2),"jj/mm/aa"))</f>
        <v/>
      </c>
      <c r="AA31" s="33" t="str">
        <f aca="false">IF(J31="","",SUM(K31:Y31,E31))</f>
        <v/>
      </c>
      <c r="AB31" s="34"/>
      <c r="AC31" s="34"/>
      <c r="AD31" s="34"/>
      <c r="AE31" s="34"/>
      <c r="AF31" s="34"/>
      <c r="AG31" s="34"/>
      <c r="AH31" s="34"/>
      <c r="AI31" s="34"/>
      <c r="AK31" s="35" t="str">
        <f aca="false">IF($J31="","",IF($J31="S1",0.1,IF($J31="S2",0.05,IF($J31="S3",0,"")))*F31)</f>
        <v/>
      </c>
      <c r="AL31" s="36" t="str">
        <f aca="false">IF($B31="","",EDATE(EOMONTH($B31,0),AK$2))</f>
        <v/>
      </c>
      <c r="AM31" s="37" t="str">
        <f aca="false">IF($J31="","",IF($J31="S1",0.2/3,IF($J31="S2",0.05,IF($J31="S3",0.15,"")))*F31)</f>
        <v/>
      </c>
      <c r="AN31" s="38" t="str">
        <f aca="false">IF($B31="","",EDATE(EOMONTH($B31,0),AM$2))</f>
        <v/>
      </c>
      <c r="AO31" s="35" t="str">
        <f aca="false">IF($J31="","",IF($J31="S1",0.2/3,IF($J31="S2",0.05,IF($J31="S3",0.15,"")))*F31)</f>
        <v/>
      </c>
      <c r="AP31" s="36" t="str">
        <f aca="false">IF($B31="","",EDATE(EOMONTH($B31,0),AO$2))</f>
        <v/>
      </c>
      <c r="AQ31" s="37" t="str">
        <f aca="false">IF($J31="","",IF($J31="S1",0.2/3,IF($J31="S2",0.05,IF($J31="S3",0,"")))*F31)</f>
        <v/>
      </c>
      <c r="AR31" s="38" t="str">
        <f aca="false">IF($B31="","",EDATE(EOMONTH($B31,0),AQ$2))</f>
        <v/>
      </c>
      <c r="AS31" s="35" t="str">
        <f aca="false">IF($J31="","",IF($J31="S1",0.05,IF($J31="S2",0,IF($J31="S3",0,"")))*F31)</f>
        <v/>
      </c>
      <c r="AT31" s="36" t="str">
        <f aca="false">IF($B31="","",EDATE(EOMONTH($B31,0),AS$2))</f>
        <v/>
      </c>
      <c r="AU31" s="37" t="str">
        <f aca="false">IF($J31="","",IF($J31="S1",0.05,IF($J31="S2",0,IF($J31="S3",0,"")))*F31)</f>
        <v/>
      </c>
      <c r="AV31" s="38" t="str">
        <f aca="false">IF($B31="","",EDATE(EOMONTH($B31,0),AU$2))</f>
        <v/>
      </c>
      <c r="AW31" s="35" t="str">
        <f aca="false">IF($J31="","",IF($J31="S1",0.01875,IF($J31="S2",0,IF($J31="S3",0,"")))*F31)</f>
        <v/>
      </c>
      <c r="AX31" s="36" t="str">
        <f aca="false">IF($B31="","",EDATE(EOMONTH($B31,0),AW$2))</f>
        <v/>
      </c>
      <c r="AY31" s="37" t="str">
        <f aca="false">IF($J31="","",IF($J31="S1",0.01875,IF($J31="S2",0,IF($J31="S3",0,"")))*F31)</f>
        <v/>
      </c>
      <c r="AZ31" s="38" t="str">
        <f aca="false">IF($B31="","",EDATE(EOMONTH($B31,0),AY$2))</f>
        <v/>
      </c>
      <c r="BA31" s="35" t="str">
        <f aca="false">IF($J31="","",IF($J31="S1",0.21875,IF($J31="S2",0,IF($J31="S3",0,"")))*F31)</f>
        <v/>
      </c>
      <c r="BB31" s="36" t="str">
        <f aca="false">IF($B31="","",EDATE(EOMONTH($B31,0),BA$2))</f>
        <v/>
      </c>
      <c r="BC31" s="37" t="str">
        <f aca="false">IF($J31="","",IF($J31="S1",0.01875,IF($J31="S2",0,IF($J31="S3",0,"")))*F31)</f>
        <v/>
      </c>
      <c r="BD31" s="38" t="str">
        <f aca="false">IF($B31="","",EDATE(EOMONTH($B31,0),BC$2))</f>
        <v/>
      </c>
      <c r="BE31" s="35" t="str">
        <f aca="false">IF($J31="","",IF($J31="S1",0.01875,IF($J31="S2",0,IF($J31="S3",0,"")))*F31)</f>
        <v/>
      </c>
      <c r="BF31" s="36" t="str">
        <f aca="false">IF($B31="","",EDATE(EOMONTH($B31,0),BE$2))</f>
        <v/>
      </c>
      <c r="BG31" s="37" t="str">
        <f aca="false">IF($J31="","",IF($J31="S1",0.08875,IF($J31="S2",0.085,IF($J31="S3",0,"")))*F31)</f>
        <v/>
      </c>
      <c r="BH31" s="38" t="str">
        <f aca="false">IF($B31="","",EDATE(EOMONTH($B31,0),BG$2))</f>
        <v/>
      </c>
      <c r="BI31" s="35" t="str">
        <f aca="false">IF($J31="","",IF($J31="S1",0.08875,IF($J31="S2",0.085,IF($J31="S3",0,"")))*F31)</f>
        <v/>
      </c>
      <c r="BJ31" s="36" t="str">
        <f aca="false">IF($B31="","",EDATE(EOMONTH($B31,0),BI$2))</f>
        <v/>
      </c>
      <c r="BK31" s="37" t="str">
        <f aca="false">IF($J31="","",IF($J31="S1",0.07,IF($J31="S2",0.085,IF($J31="S3",0,"")))*F31)</f>
        <v/>
      </c>
      <c r="BL31" s="38" t="str">
        <f aca="false">IF($B31="","",EDATE(EOMONTH($B31,0),BK$2))</f>
        <v/>
      </c>
      <c r="BM31" s="35" t="str">
        <f aca="false">IF($J31="","",IF($J31="S1",0.07,IF($J31="S2",0.135,IF($J31="S3",0.025,"")))*F31)</f>
        <v/>
      </c>
      <c r="BN31" s="36" t="str">
        <f aca="false">IF($B31="","",EDATE(EOMONTH($B31,0),BM$2))</f>
        <v/>
      </c>
      <c r="BO31" s="37" t="str">
        <f aca="false">IF($J31="","",IF($J31="S1",0.07,IF($J31="S2",0.085,IF($J31="S3",0,"")))*F31)</f>
        <v/>
      </c>
      <c r="BP31" s="38" t="str">
        <f aca="false">IF($B31="","",EDATE(EOMONTH($B31,0),BO$2))</f>
        <v/>
      </c>
      <c r="BQ31" s="35" t="str">
        <f aca="false">IF($J31="","",IF($J31="S1",0.05,IF($J31="S2",0.025,IF($J31="S3",0.025,"")))*F31)</f>
        <v/>
      </c>
      <c r="BR31" s="36" t="str">
        <f aca="false">IF($B31="","",EDATE(EOMONTH($B31,0),BQ$2))</f>
        <v/>
      </c>
      <c r="BS31" s="39" t="n">
        <v>0</v>
      </c>
      <c r="BT31" s="39" t="n">
        <v>39150</v>
      </c>
    </row>
    <row r="32" customFormat="false" ht="15" hidden="false" customHeight="false" outlineLevel="0" collapsed="false">
      <c r="A32" s="21" t="s">
        <v>64</v>
      </c>
      <c r="B32" s="21"/>
      <c r="C32" s="23"/>
      <c r="D32" s="45"/>
      <c r="E32" s="40" t="str">
        <f aca="false">IF($J32="","",IF($J32="S1",0,IF($J32="S2",0.057,IF($J32="S3",0.02,""))))</f>
        <v/>
      </c>
      <c r="F32" s="25"/>
      <c r="G32" s="42" t="str">
        <f aca="false">IF($J32="","",IF($J32="S1",100000,IF($J32="S2",0,IF($J32="S3",12000,""))))</f>
        <v/>
      </c>
      <c r="H32" s="43"/>
      <c r="I32" s="44" t="str">
        <f aca="false">IF(J32="","",E32*F32+G32)</f>
        <v/>
      </c>
      <c r="K32" s="29" t="str">
        <f aca="false">IF($J32="","",IF($J32="S1",0.1,IF($J32="S2",0.05,IF($J32="S3",0,""))))</f>
        <v/>
      </c>
      <c r="L32" s="30" t="str">
        <f aca="false">IF($B32="","",TEXT(EOMONTH($B32,$L$2),"jj/mm/aa"))</f>
        <v/>
      </c>
      <c r="M32" s="31" t="str">
        <f aca="false">IF($J32="","",IF($J32="S1",0.2,IF($J32="S2",0.15,IF($J32="S3",0.15,""))))</f>
        <v/>
      </c>
      <c r="N32" s="32" t="str">
        <f aca="false">IF($B32="","",TEXT(EOMONTH($B32,$N$2),"jj/mm/aa"))</f>
        <v/>
      </c>
      <c r="O32" s="29" t="str">
        <f aca="false">IF($J32="","",IF($J32="S1",0.05,IF($J32="S2",0,IF($J32="S3",0,""))))</f>
        <v/>
      </c>
      <c r="P32" s="30" t="str">
        <f aca="false">IF($B32="","",TEXT(EOMONTH($B32,$P$2),"jj/mm/aa"))</f>
        <v/>
      </c>
      <c r="Q32" s="31" t="str">
        <f aca="false">IF($J32="","",IF($J32="S1",0.15,IF($J32="S2",0,IF($J32="S3",0,""))))</f>
        <v/>
      </c>
      <c r="R32" s="32" t="str">
        <f aca="false">IF($B32="","",TEXT(EOMONTH($B32,$R$2),"jj/mm/aa"))</f>
        <v/>
      </c>
      <c r="S32" s="29" t="str">
        <f aca="false">IF($J32="","",IF($J32="S1",0.2,IF($J32="S2",0.25,IF($J32="S3",0.5,""))))</f>
        <v/>
      </c>
      <c r="T32" s="30" t="str">
        <f aca="false">IF($B32="","",TEXT(EOMONTH($B32,$T$2),"jj/mm/aa"))</f>
        <v/>
      </c>
      <c r="U32" s="31" t="str">
        <f aca="false">IF($J32="","",IF($J32="S1",0.35,IF($J32="S2",0.425,IF($J32="S3",0,""))))</f>
        <v/>
      </c>
      <c r="V32" s="32" t="str">
        <f aca="false">IF($B32="","",TEXT(EOMONTH($B32,$V$2),"jj/mm/aa"))</f>
        <v/>
      </c>
      <c r="W32" s="29" t="str">
        <f aca="false">IF($J32="","",IF($J32="S1",0,IF($J32="S2",0.05,IF($J32="S3",0.025,""))))</f>
        <v/>
      </c>
      <c r="X32" s="30" t="str">
        <f aca="false">IF($B32="","",TEXT(EOMONTH($B32,$X$2),"jj/mm/aa"))</f>
        <v/>
      </c>
      <c r="Y32" s="31" t="str">
        <f aca="false">IF($J32="","",IF($J32="S1",0.05,IF($J32="S2",0.025,IF($J32="S3",0.025,""))))</f>
        <v/>
      </c>
      <c r="Z32" s="32" t="str">
        <f aca="false">IF($B32="","",TEXT(EOMONTH($B32,$Z$2),"jj/mm/aa"))</f>
        <v/>
      </c>
      <c r="AA32" s="33" t="str">
        <f aca="false">IF(J32="","",SUM(K32:Y32,E32))</f>
        <v/>
      </c>
      <c r="AB32" s="34"/>
      <c r="AC32" s="34"/>
      <c r="AD32" s="34"/>
      <c r="AE32" s="34"/>
      <c r="AF32" s="34"/>
      <c r="AG32" s="34"/>
      <c r="AH32" s="34"/>
      <c r="AI32" s="34"/>
      <c r="AK32" s="35" t="str">
        <f aca="false">IF($J32="","",IF($J32="S1",0.1,IF($J32="S2",0.05,IF($J32="S3",0,"")))*F32)</f>
        <v/>
      </c>
      <c r="AL32" s="36" t="str">
        <f aca="false">IF($B32="","",EDATE(EOMONTH($B32,0),AK$2))</f>
        <v/>
      </c>
      <c r="AM32" s="37" t="str">
        <f aca="false">IF($J32="","",IF($J32="S1",0.2/3,IF($J32="S2",0.05,IF($J32="S3",0.15,"")))*F32)</f>
        <v/>
      </c>
      <c r="AN32" s="38" t="str">
        <f aca="false">IF($B32="","",EDATE(EOMONTH($B32,0),AM$2))</f>
        <v/>
      </c>
      <c r="AO32" s="35" t="str">
        <f aca="false">IF($J32="","",IF($J32="S1",0.2/3,IF($J32="S2",0.05,IF($J32="S3",0.15,"")))*F32)</f>
        <v/>
      </c>
      <c r="AP32" s="36" t="str">
        <f aca="false">IF($B32="","",EDATE(EOMONTH($B32,0),AO$2))</f>
        <v/>
      </c>
      <c r="AQ32" s="37" t="str">
        <f aca="false">IF($J32="","",IF($J32="S1",0.2/3,IF($J32="S2",0.05,IF($J32="S3",0,"")))*F32)</f>
        <v/>
      </c>
      <c r="AR32" s="38" t="str">
        <f aca="false">IF($B32="","",EDATE(EOMONTH($B32,0),AQ$2))</f>
        <v/>
      </c>
      <c r="AS32" s="35" t="str">
        <f aca="false">IF($J32="","",IF($J32="S1",0.05,IF($J32="S2",0,IF($J32="S3",0,"")))*F32)</f>
        <v/>
      </c>
      <c r="AT32" s="36" t="str">
        <f aca="false">IF($B32="","",EDATE(EOMONTH($B32,0),AS$2))</f>
        <v/>
      </c>
      <c r="AU32" s="37" t="str">
        <f aca="false">IF($J32="","",IF($J32="S1",0.05,IF($J32="S2",0,IF($J32="S3",0,"")))*F32)</f>
        <v/>
      </c>
      <c r="AV32" s="38" t="str">
        <f aca="false">IF($B32="","",EDATE(EOMONTH($B32,0),AU$2))</f>
        <v/>
      </c>
      <c r="AW32" s="35" t="str">
        <f aca="false">IF($J32="","",IF($J32="S1",0.01875,IF($J32="S2",0,IF($J32="S3",0,"")))*F32)</f>
        <v/>
      </c>
      <c r="AX32" s="36" t="str">
        <f aca="false">IF($B32="","",EDATE(EOMONTH($B32,0),AW$2))</f>
        <v/>
      </c>
      <c r="AY32" s="37" t="str">
        <f aca="false">IF($J32="","",IF($J32="S1",0.01875,IF($J32="S2",0,IF($J32="S3",0,"")))*F32)</f>
        <v/>
      </c>
      <c r="AZ32" s="38" t="str">
        <f aca="false">IF($B32="","",EDATE(EOMONTH($B32,0),AY$2))</f>
        <v/>
      </c>
      <c r="BA32" s="35" t="str">
        <f aca="false">IF($J32="","",IF($J32="S1",0.21875,IF($J32="S2",0,IF($J32="S3",0,"")))*F32)</f>
        <v/>
      </c>
      <c r="BB32" s="36" t="str">
        <f aca="false">IF($B32="","",EDATE(EOMONTH($B32,0),BA$2))</f>
        <v/>
      </c>
      <c r="BC32" s="37" t="str">
        <f aca="false">IF($J32="","",IF($J32="S1",0.01875,IF($J32="S2",0,IF($J32="S3",0,"")))*F32)</f>
        <v/>
      </c>
      <c r="BD32" s="38" t="str">
        <f aca="false">IF($B32="","",EDATE(EOMONTH($B32,0),BC$2))</f>
        <v/>
      </c>
      <c r="BE32" s="35" t="str">
        <f aca="false">IF($J32="","",IF($J32="S1",0.01875,IF($J32="S2",0,IF($J32="S3",0,"")))*F32)</f>
        <v/>
      </c>
      <c r="BF32" s="36" t="str">
        <f aca="false">IF($B32="","",EDATE(EOMONTH($B32,0),BE$2))</f>
        <v/>
      </c>
      <c r="BG32" s="37" t="str">
        <f aca="false">IF($J32="","",IF($J32="S1",0.08875,IF($J32="S2",0.085,IF($J32="S3",0,"")))*F32)</f>
        <v/>
      </c>
      <c r="BH32" s="38" t="str">
        <f aca="false">IF($B32="","",EDATE(EOMONTH($B32,0),BG$2))</f>
        <v/>
      </c>
      <c r="BI32" s="35" t="str">
        <f aca="false">IF($J32="","",IF($J32="S1",0.08875,IF($J32="S2",0.085,IF($J32="S3",0,"")))*F32)</f>
        <v/>
      </c>
      <c r="BJ32" s="36" t="str">
        <f aca="false">IF($B32="","",EDATE(EOMONTH($B32,0),BI$2))</f>
        <v/>
      </c>
      <c r="BK32" s="37" t="str">
        <f aca="false">IF($J32="","",IF($J32="S1",0.07,IF($J32="S2",0.085,IF($J32="S3",0,"")))*F32)</f>
        <v/>
      </c>
      <c r="BL32" s="38" t="str">
        <f aca="false">IF($B32="","",EDATE(EOMONTH($B32,0),BK$2))</f>
        <v/>
      </c>
      <c r="BM32" s="35" t="str">
        <f aca="false">IF($J32="","",IF($J32="S1",0.07,IF($J32="S2",0.135,IF($J32="S3",0.025,"")))*F32)</f>
        <v/>
      </c>
      <c r="BN32" s="36" t="str">
        <f aca="false">IF($B32="","",EDATE(EOMONTH($B32,0),BM$2))</f>
        <v/>
      </c>
      <c r="BO32" s="37" t="str">
        <f aca="false">IF($J32="","",IF($J32="S1",0.07,IF($J32="S2",0.085,IF($J32="S3",0,"")))*F32)</f>
        <v/>
      </c>
      <c r="BP32" s="38" t="str">
        <f aca="false">IF($B32="","",EDATE(EOMONTH($B32,0),BO$2))</f>
        <v/>
      </c>
      <c r="BQ32" s="35" t="str">
        <f aca="false">IF($J32="","",IF($J32="S1",0.05,IF($J32="S2",0.025,IF($J32="S3",0.025,"")))*F32)</f>
        <v/>
      </c>
      <c r="BR32" s="36" t="str">
        <f aca="false">IF($B32="","",EDATE(EOMONTH($B32,0),BQ$2))</f>
        <v/>
      </c>
      <c r="BS32" s="39" t="n">
        <v>0</v>
      </c>
      <c r="BT32" s="39" t="n">
        <v>0</v>
      </c>
    </row>
    <row r="33" customFormat="false" ht="15" hidden="false" customHeight="false" outlineLevel="0" collapsed="false">
      <c r="A33" s="21" t="s">
        <v>65</v>
      </c>
      <c r="B33" s="21"/>
      <c r="C33" s="23"/>
      <c r="D33" s="45"/>
      <c r="E33" s="40" t="str">
        <f aca="false">IF($J33="","",IF($J33="S1",0,IF($J33="S2",0.057,IF($J33="S3",0.02,""))))</f>
        <v/>
      </c>
      <c r="F33" s="25"/>
      <c r="G33" s="42" t="str">
        <f aca="false">IF($J33="","",IF($J33="S1",100000,IF($J33="S2",0,IF($J33="S3",12000,""))))</f>
        <v/>
      </c>
      <c r="H33" s="43"/>
      <c r="I33" s="44" t="str">
        <f aca="false">IF(J33="","",E33*F33+G33)</f>
        <v/>
      </c>
      <c r="K33" s="29" t="str">
        <f aca="false">IF($J33="","",IF($J33="S1",0.1,IF($J33="S2",0.05,IF($J33="S3",0,""))))</f>
        <v/>
      </c>
      <c r="L33" s="30" t="str">
        <f aca="false">IF($B33="","",TEXT(EOMONTH($B33,$L$2),"jj/mm/aa"))</f>
        <v/>
      </c>
      <c r="M33" s="31" t="str">
        <f aca="false">IF($J33="","",IF($J33="S1",0.2,IF($J33="S2",0.15,IF($J33="S3",0.15,""))))</f>
        <v/>
      </c>
      <c r="N33" s="32" t="str">
        <f aca="false">IF($B33="","",TEXT(EOMONTH($B33,$N$2),"jj/mm/aa"))</f>
        <v/>
      </c>
      <c r="O33" s="29" t="str">
        <f aca="false">IF($J33="","",IF($J33="S1",0.05,IF($J33="S2",0,IF($J33="S3",0,""))))</f>
        <v/>
      </c>
      <c r="P33" s="30" t="str">
        <f aca="false">IF($B33="","",TEXT(EOMONTH($B33,$P$2),"jj/mm/aa"))</f>
        <v/>
      </c>
      <c r="Q33" s="31" t="str">
        <f aca="false">IF($J33="","",IF($J33="S1",0.15,IF($J33="S2",0,IF($J33="S3",0,""))))</f>
        <v/>
      </c>
      <c r="R33" s="32" t="str">
        <f aca="false">IF($B33="","",TEXT(EOMONTH($B33,$R$2),"jj/mm/aa"))</f>
        <v/>
      </c>
      <c r="S33" s="29" t="str">
        <f aca="false">IF($J33="","",IF($J33="S1",0.2,IF($J33="S2",0.25,IF($J33="S3",0.5,""))))</f>
        <v/>
      </c>
      <c r="T33" s="30" t="str">
        <f aca="false">IF($B33="","",TEXT(EOMONTH($B33,$T$2),"jj/mm/aa"))</f>
        <v/>
      </c>
      <c r="U33" s="31" t="str">
        <f aca="false">IF($J33="","",IF($J33="S1",0.35,IF($J33="S2",0.425,IF($J33="S3",0,""))))</f>
        <v/>
      </c>
      <c r="V33" s="32" t="str">
        <f aca="false">IF($B33="","",TEXT(EOMONTH($B33,$V$2),"jj/mm/aa"))</f>
        <v/>
      </c>
      <c r="W33" s="29" t="str">
        <f aca="false">IF($J33="","",IF($J33="S1",0,IF($J33="S2",0.05,IF($J33="S3",0.025,""))))</f>
        <v/>
      </c>
      <c r="X33" s="30" t="str">
        <f aca="false">IF($B33="","",TEXT(EOMONTH($B33,$X$2),"jj/mm/aa"))</f>
        <v/>
      </c>
      <c r="Y33" s="31" t="str">
        <f aca="false">IF($J33="","",IF($J33="S1",0.05,IF($J33="S2",0.025,IF($J33="S3",0.025,""))))</f>
        <v/>
      </c>
      <c r="Z33" s="32" t="str">
        <f aca="false">IF($B33="","",TEXT(EOMONTH($B33,$Z$2),"jj/mm/aa"))</f>
        <v/>
      </c>
      <c r="AA33" s="33" t="str">
        <f aca="false">IF(J33="","",SUM(K33:Y33,E33))</f>
        <v/>
      </c>
      <c r="AB33" s="34"/>
      <c r="AC33" s="34"/>
      <c r="AD33" s="34"/>
      <c r="AE33" s="34"/>
      <c r="AF33" s="34"/>
      <c r="AG33" s="34"/>
      <c r="AH33" s="34"/>
      <c r="AI33" s="34"/>
      <c r="AK33" s="35" t="str">
        <f aca="false">IF($J33="","",IF($J33="S1",0.1,IF($J33="S2",0.05,IF($J33="S3",0,"")))*F33)</f>
        <v/>
      </c>
      <c r="AL33" s="36" t="str">
        <f aca="false">IF($B33="","",EDATE(EOMONTH($B33,0),AK$2))</f>
        <v/>
      </c>
      <c r="AM33" s="37" t="str">
        <f aca="false">IF($J33="","",IF($J33="S1",0.2/3,IF($J33="S2",0.05,IF($J33="S3",0.15,"")))*F33)</f>
        <v/>
      </c>
      <c r="AN33" s="38" t="str">
        <f aca="false">IF($B33="","",EDATE(EOMONTH($B33,0),AM$2))</f>
        <v/>
      </c>
      <c r="AO33" s="35" t="str">
        <f aca="false">IF($J33="","",IF($J33="S1",0.2/3,IF($J33="S2",0.05,IF($J33="S3",0.15,"")))*F33)</f>
        <v/>
      </c>
      <c r="AP33" s="36" t="str">
        <f aca="false">IF($B33="","",EDATE(EOMONTH($B33,0),AO$2))</f>
        <v/>
      </c>
      <c r="AQ33" s="37" t="str">
        <f aca="false">IF($J33="","",IF($J33="S1",0.2/3,IF($J33="S2",0.05,IF($J33="S3",0,"")))*F33)</f>
        <v/>
      </c>
      <c r="AR33" s="38" t="str">
        <f aca="false">IF($B33="","",EDATE(EOMONTH($B33,0),AQ$2))</f>
        <v/>
      </c>
      <c r="AS33" s="35" t="str">
        <f aca="false">IF($J33="","",IF($J33="S1",0.05,IF($J33="S2",0,IF($J33="S3",0,"")))*F33)</f>
        <v/>
      </c>
      <c r="AT33" s="36" t="str">
        <f aca="false">IF($B33="","",EDATE(EOMONTH($B33,0),AS$2))</f>
        <v/>
      </c>
      <c r="AU33" s="37" t="str">
        <f aca="false">IF($J33="","",IF($J33="S1",0.05,IF($J33="S2",0,IF($J33="S3",0,"")))*F33)</f>
        <v/>
      </c>
      <c r="AV33" s="38" t="str">
        <f aca="false">IF($B33="","",EDATE(EOMONTH($B33,0),AU$2))</f>
        <v/>
      </c>
      <c r="AW33" s="35" t="str">
        <f aca="false">IF($J33="","",IF($J33="S1",0.01875,IF($J33="S2",0,IF($J33="S3",0,"")))*F33)</f>
        <v/>
      </c>
      <c r="AX33" s="36" t="str">
        <f aca="false">IF($B33="","",EDATE(EOMONTH($B33,0),AW$2))</f>
        <v/>
      </c>
      <c r="AY33" s="37" t="str">
        <f aca="false">IF($J33="","",IF($J33="S1",0.01875,IF($J33="S2",0,IF($J33="S3",0,"")))*F33)</f>
        <v/>
      </c>
      <c r="AZ33" s="38" t="str">
        <f aca="false">IF($B33="","",EDATE(EOMONTH($B33,0),AY$2))</f>
        <v/>
      </c>
      <c r="BA33" s="35" t="str">
        <f aca="false">IF($J33="","",IF($J33="S1",0.21875,IF($J33="S2",0,IF($J33="S3",0,"")))*F33)</f>
        <v/>
      </c>
      <c r="BB33" s="36" t="str">
        <f aca="false">IF($B33="","",EDATE(EOMONTH($B33,0),BA$2))</f>
        <v/>
      </c>
      <c r="BC33" s="37" t="str">
        <f aca="false">IF($J33="","",IF($J33="S1",0.01875,IF($J33="S2",0,IF($J33="S3",0,"")))*F33)</f>
        <v/>
      </c>
      <c r="BD33" s="38" t="str">
        <f aca="false">IF($B33="","",EDATE(EOMONTH($B33,0),BC$2))</f>
        <v/>
      </c>
      <c r="BE33" s="35" t="str">
        <f aca="false">IF($J33="","",IF($J33="S1",0.01875,IF($J33="S2",0,IF($J33="S3",0,"")))*F33)</f>
        <v/>
      </c>
      <c r="BF33" s="36" t="str">
        <f aca="false">IF($B33="","",EDATE(EOMONTH($B33,0),BE$2))</f>
        <v/>
      </c>
      <c r="BG33" s="37" t="str">
        <f aca="false">IF($J33="","",IF($J33="S1",0.08875,IF($J33="S2",0.085,IF($J33="S3",0,"")))*F33)</f>
        <v/>
      </c>
      <c r="BH33" s="38" t="str">
        <f aca="false">IF($B33="","",EDATE(EOMONTH($B33,0),BG$2))</f>
        <v/>
      </c>
      <c r="BI33" s="35" t="str">
        <f aca="false">IF($J33="","",IF($J33="S1",0.08875,IF($J33="S2",0.085,IF($J33="S3",0,"")))*F33)</f>
        <v/>
      </c>
      <c r="BJ33" s="36" t="str">
        <f aca="false">IF($B33="","",EDATE(EOMONTH($B33,0),BI$2))</f>
        <v/>
      </c>
      <c r="BK33" s="37" t="str">
        <f aca="false">IF($J33="","",IF($J33="S1",0.07,IF($J33="S2",0.085,IF($J33="S3",0,"")))*F33)</f>
        <v/>
      </c>
      <c r="BL33" s="38" t="str">
        <f aca="false">IF($B33="","",EDATE(EOMONTH($B33,0),BK$2))</f>
        <v/>
      </c>
      <c r="BM33" s="35" t="str">
        <f aca="false">IF($J33="","",IF($J33="S1",0.07,IF($J33="S2",0.135,IF($J33="S3",0.025,"")))*F33)</f>
        <v/>
      </c>
      <c r="BN33" s="36" t="str">
        <f aca="false">IF($B33="","",EDATE(EOMONTH($B33,0),BM$2))</f>
        <v/>
      </c>
      <c r="BO33" s="37" t="str">
        <f aca="false">IF($J33="","",IF($J33="S1",0.07,IF($J33="S2",0.085,IF($J33="S3",0,"")))*F33)</f>
        <v/>
      </c>
      <c r="BP33" s="38" t="str">
        <f aca="false">IF($B33="","",EDATE(EOMONTH($B33,0),BO$2))</f>
        <v/>
      </c>
      <c r="BQ33" s="35" t="str">
        <f aca="false">IF($J33="","",IF($J33="S1",0.05,IF($J33="S2",0.025,IF($J33="S3",0.025,"")))*F33)</f>
        <v/>
      </c>
      <c r="BR33" s="36" t="str">
        <f aca="false">IF($B33="","",EDATE(EOMONTH($B33,0),BQ$2))</f>
        <v/>
      </c>
      <c r="BS33" s="39" t="n">
        <v>0</v>
      </c>
      <c r="BT33" s="39" t="n">
        <v>0</v>
      </c>
    </row>
    <row r="34" customFormat="false" ht="15" hidden="false" customHeight="false" outlineLevel="0" collapsed="false">
      <c r="A34" s="21" t="s">
        <v>66</v>
      </c>
      <c r="B34" s="21"/>
      <c r="C34" s="23"/>
      <c r="D34" s="45"/>
      <c r="E34" s="40" t="str">
        <f aca="false">IF($J34="","",IF($J34="S1",0,IF($J34="S2",0.057,IF($J34="S3",0.02,""))))</f>
        <v/>
      </c>
      <c r="F34" s="25"/>
      <c r="G34" s="42" t="str">
        <f aca="false">IF($J34="","",IF($J34="S1",100000,IF($J34="S2",0,IF($J34="S3",12000,""))))</f>
        <v/>
      </c>
      <c r="H34" s="43"/>
      <c r="I34" s="44" t="str">
        <f aca="false">IF(J34="","",E34*F34+G34)</f>
        <v/>
      </c>
      <c r="K34" s="29" t="str">
        <f aca="false">IF($J34="","",IF($J34="S1",0.1,IF($J34="S2",0.05,IF($J34="S3",0,""))))</f>
        <v/>
      </c>
      <c r="L34" s="30" t="str">
        <f aca="false">IF($B34="","",TEXT(EOMONTH($B34,$L$2),"jj/mm/aa"))</f>
        <v/>
      </c>
      <c r="M34" s="31" t="str">
        <f aca="false">IF($J34="","",IF($J34="S1",0.2,IF($J34="S2",0.15,IF($J34="S3",0.15,""))))</f>
        <v/>
      </c>
      <c r="N34" s="32" t="str">
        <f aca="false">IF($B34="","",TEXT(EOMONTH($B34,$N$2),"jj/mm/aa"))</f>
        <v/>
      </c>
      <c r="O34" s="29" t="str">
        <f aca="false">IF($J34="","",IF($J34="S1",0.05,IF($J34="S2",0,IF($J34="S3",0,""))))</f>
        <v/>
      </c>
      <c r="P34" s="30" t="str">
        <f aca="false">IF($B34="","",TEXT(EOMONTH($B34,$P$2),"jj/mm/aa"))</f>
        <v/>
      </c>
      <c r="Q34" s="31" t="str">
        <f aca="false">IF($J34="","",IF($J34="S1",0.15,IF($J34="S2",0,IF($J34="S3",0,""))))</f>
        <v/>
      </c>
      <c r="R34" s="32" t="str">
        <f aca="false">IF($B34="","",TEXT(EOMONTH($B34,$R$2),"jj/mm/aa"))</f>
        <v/>
      </c>
      <c r="S34" s="29" t="str">
        <f aca="false">IF($J34="","",IF($J34="S1",0.2,IF($J34="S2",0.25,IF($J34="S3",0.5,""))))</f>
        <v/>
      </c>
      <c r="T34" s="30" t="str">
        <f aca="false">IF($B34="","",TEXT(EOMONTH($B34,$T$2),"jj/mm/aa"))</f>
        <v/>
      </c>
      <c r="U34" s="31" t="str">
        <f aca="false">IF($J34="","",IF($J34="S1",0.35,IF($J34="S2",0.425,IF($J34="S3",0,""))))</f>
        <v/>
      </c>
      <c r="V34" s="32" t="str">
        <f aca="false">IF($B34="","",TEXT(EOMONTH($B34,$V$2),"jj/mm/aa"))</f>
        <v/>
      </c>
      <c r="W34" s="29" t="str">
        <f aca="false">IF($J34="","",IF($J34="S1",0,IF($J34="S2",0.05,IF($J34="S3",0.025,""))))</f>
        <v/>
      </c>
      <c r="X34" s="30" t="str">
        <f aca="false">IF($B34="","",TEXT(EOMONTH($B34,$X$2),"jj/mm/aa"))</f>
        <v/>
      </c>
      <c r="Y34" s="31" t="str">
        <f aca="false">IF($J34="","",IF($J34="S1",0.05,IF($J34="S2",0.025,IF($J34="S3",0.025,""))))</f>
        <v/>
      </c>
      <c r="Z34" s="32" t="str">
        <f aca="false">IF($B34="","",TEXT(EOMONTH($B34,$Z$2),"jj/mm/aa"))</f>
        <v/>
      </c>
      <c r="AA34" s="33" t="str">
        <f aca="false">IF(J34="","",SUM(K34:Y34,E34))</f>
        <v/>
      </c>
      <c r="AB34" s="34"/>
      <c r="AC34" s="34"/>
      <c r="AD34" s="34"/>
      <c r="AE34" s="34"/>
      <c r="AF34" s="34"/>
      <c r="AG34" s="34"/>
      <c r="AH34" s="34"/>
      <c r="AI34" s="34"/>
      <c r="AK34" s="35" t="str">
        <f aca="false">IF($J34="","",IF($J34="S1",0.1,IF($J34="S2",0.05,IF($J34="S3",0,"")))*F34)</f>
        <v/>
      </c>
      <c r="AL34" s="36" t="str">
        <f aca="false">IF($B34="","",EDATE(EOMONTH($B34,0),AK$2))</f>
        <v/>
      </c>
      <c r="AM34" s="37" t="str">
        <f aca="false">IF($J34="","",IF($J34="S1",0.2/3,IF($J34="S2",0.05,IF($J34="S3",0.15,"")))*F34)</f>
        <v/>
      </c>
      <c r="AN34" s="38" t="str">
        <f aca="false">IF($B34="","",EDATE(EOMONTH($B34,0),AM$2))</f>
        <v/>
      </c>
      <c r="AO34" s="35" t="str">
        <f aca="false">IF($J34="","",IF($J34="S1",0.2/3,IF($J34="S2",0.05,IF($J34="S3",0.15,"")))*F34)</f>
        <v/>
      </c>
      <c r="AP34" s="36" t="str">
        <f aca="false">IF($B34="","",EDATE(EOMONTH($B34,0),AO$2))</f>
        <v/>
      </c>
      <c r="AQ34" s="37" t="str">
        <f aca="false">IF($J34="","",IF($J34="S1",0.2/3,IF($J34="S2",0.05,IF($J34="S3",0,"")))*F34)</f>
        <v/>
      </c>
      <c r="AR34" s="38" t="str">
        <f aca="false">IF($B34="","",EDATE(EOMONTH($B34,0),AQ$2))</f>
        <v/>
      </c>
      <c r="AS34" s="35" t="str">
        <f aca="false">IF($J34="","",IF($J34="S1",0.05,IF($J34="S2",0,IF($J34="S3",0,"")))*F34)</f>
        <v/>
      </c>
      <c r="AT34" s="36" t="str">
        <f aca="false">IF($B34="","",EDATE(EOMONTH($B34,0),AS$2))</f>
        <v/>
      </c>
      <c r="AU34" s="37" t="str">
        <f aca="false">IF($J34="","",IF($J34="S1",0.05,IF($J34="S2",0,IF($J34="S3",0,"")))*F34)</f>
        <v/>
      </c>
      <c r="AV34" s="38" t="str">
        <f aca="false">IF($B34="","",EDATE(EOMONTH($B34,0),AU$2))</f>
        <v/>
      </c>
      <c r="AW34" s="35" t="str">
        <f aca="false">IF($J34="","",IF($J34="S1",0.01875,IF($J34="S2",0,IF($J34="S3",0,"")))*F34)</f>
        <v/>
      </c>
      <c r="AX34" s="36" t="str">
        <f aca="false">IF($B34="","",EDATE(EOMONTH($B34,0),AW$2))</f>
        <v/>
      </c>
      <c r="AY34" s="37" t="str">
        <f aca="false">IF($J34="","",IF($J34="S1",0.01875,IF($J34="S2",0,IF($J34="S3",0,"")))*F34)</f>
        <v/>
      </c>
      <c r="AZ34" s="38" t="str">
        <f aca="false">IF($B34="","",EDATE(EOMONTH($B34,0),AY$2))</f>
        <v/>
      </c>
      <c r="BA34" s="35" t="str">
        <f aca="false">IF($J34="","",IF($J34="S1",0.21875,IF($J34="S2",0,IF($J34="S3",0,"")))*F34)</f>
        <v/>
      </c>
      <c r="BB34" s="36" t="str">
        <f aca="false">IF($B34="","",EDATE(EOMONTH($B34,0),BA$2))</f>
        <v/>
      </c>
      <c r="BC34" s="37" t="str">
        <f aca="false">IF($J34="","",IF($J34="S1",0.01875,IF($J34="S2",0,IF($J34="S3",0,"")))*F34)</f>
        <v/>
      </c>
      <c r="BD34" s="38" t="str">
        <f aca="false">IF($B34="","",EDATE(EOMONTH($B34,0),BC$2))</f>
        <v/>
      </c>
      <c r="BE34" s="35" t="str">
        <f aca="false">IF($J34="","",IF($J34="S1",0.01875,IF($J34="S2",0,IF($J34="S3",0,"")))*F34)</f>
        <v/>
      </c>
      <c r="BF34" s="36" t="str">
        <f aca="false">IF($B34="","",EDATE(EOMONTH($B34,0),BE$2))</f>
        <v/>
      </c>
      <c r="BG34" s="37" t="str">
        <f aca="false">IF($J34="","",IF($J34="S1",0.08875,IF($J34="S2",0.085,IF($J34="S3",0,"")))*F34)</f>
        <v/>
      </c>
      <c r="BH34" s="38" t="str">
        <f aca="false">IF($B34="","",EDATE(EOMONTH($B34,0),BG$2))</f>
        <v/>
      </c>
      <c r="BI34" s="35" t="str">
        <f aca="false">IF($J34="","",IF($J34="S1",0.08875,IF($J34="S2",0.085,IF($J34="S3",0,"")))*F34)</f>
        <v/>
      </c>
      <c r="BJ34" s="36" t="str">
        <f aca="false">IF($B34="","",EDATE(EOMONTH($B34,0),BI$2))</f>
        <v/>
      </c>
      <c r="BK34" s="37" t="str">
        <f aca="false">IF($J34="","",IF($J34="S1",0.07,IF($J34="S2",0.085,IF($J34="S3",0,"")))*F34)</f>
        <v/>
      </c>
      <c r="BL34" s="38" t="str">
        <f aca="false">IF($B34="","",EDATE(EOMONTH($B34,0),BK$2))</f>
        <v/>
      </c>
      <c r="BM34" s="35" t="str">
        <f aca="false">IF($J34="","",IF($J34="S1",0.07,IF($J34="S2",0.135,IF($J34="S3",0.025,"")))*F34)</f>
        <v/>
      </c>
      <c r="BN34" s="36" t="str">
        <f aca="false">IF($B34="","",EDATE(EOMONTH($B34,0),BM$2))</f>
        <v/>
      </c>
      <c r="BO34" s="37" t="str">
        <f aca="false">IF($J34="","",IF($J34="S1",0.07,IF($J34="S2",0.085,IF($J34="S3",0,"")))*F34)</f>
        <v/>
      </c>
      <c r="BP34" s="38" t="str">
        <f aca="false">IF($B34="","",EDATE(EOMONTH($B34,0),BO$2))</f>
        <v/>
      </c>
      <c r="BQ34" s="35" t="str">
        <f aca="false">IF($J34="","",IF($J34="S1",0.05,IF($J34="S2",0.025,IF($J34="S3",0.025,"")))*F34)</f>
        <v/>
      </c>
      <c r="BR34" s="36" t="str">
        <f aca="false">IF($B34="","",EDATE(EOMONTH($B34,0),BQ$2))</f>
        <v/>
      </c>
      <c r="BS34" s="39" t="n">
        <v>0</v>
      </c>
      <c r="BT34" s="39" t="n">
        <v>0</v>
      </c>
    </row>
    <row r="35" customFormat="false" ht="15" hidden="false" customHeight="false" outlineLevel="0" collapsed="false"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</row>
  </sheetData>
  <mergeCells count="27">
    <mergeCell ref="BS1:BS2"/>
    <mergeCell ref="BT1:BT2"/>
    <mergeCell ref="K3:L3"/>
    <mergeCell ref="M3:N3"/>
    <mergeCell ref="O3:P3"/>
    <mergeCell ref="Q3:R3"/>
    <mergeCell ref="S3:T3"/>
    <mergeCell ref="U3:V3"/>
    <mergeCell ref="W3:X3"/>
    <mergeCell ref="Y3:Z3"/>
    <mergeCell ref="AK3:AL3"/>
    <mergeCell ref="AM3:AN3"/>
    <mergeCell ref="AO3:AP3"/>
    <mergeCell ref="AQ3:AR3"/>
    <mergeCell ref="AS3:AT3"/>
    <mergeCell ref="AU3:AV3"/>
    <mergeCell ref="AW3:AX3"/>
    <mergeCell ref="AY3:AZ3"/>
    <mergeCell ref="BA3:BB3"/>
    <mergeCell ref="BC3:BD3"/>
    <mergeCell ref="BE3:BF3"/>
    <mergeCell ref="BG3:BH3"/>
    <mergeCell ref="BI3:BJ3"/>
    <mergeCell ref="BK3:BL3"/>
    <mergeCell ref="BM3:BN3"/>
    <mergeCell ref="BO3:BP3"/>
    <mergeCell ref="BQ3:BR3"/>
  </mergeCells>
  <dataValidations count="1">
    <dataValidation allowBlank="true" operator="equal" showDropDown="false" showErrorMessage="true" showInputMessage="false" sqref="J4:J34" type="list">
      <formula1>"S1,S2,S3"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2" ySplit="4" topLeftCell="C11" activePane="bottomRight" state="frozen"/>
      <selection pane="topLeft" activeCell="A1" activeCellId="0" sqref="A1"/>
      <selection pane="topRight" activeCell="C1" activeCellId="0" sqref="C1"/>
      <selection pane="bottomLeft" activeCell="A11" activeCellId="0" sqref="A11"/>
      <selection pane="bottomRight" activeCell="A23" activeCellId="0" sqref="A23"/>
    </sheetView>
  </sheetViews>
  <sheetFormatPr defaultRowHeight="15" zeroHeight="false" outlineLevelRow="0" outlineLevelCol="0"/>
  <cols>
    <col collapsed="false" customWidth="true" hidden="false" outlineLevel="0" max="1" min="1" style="49" width="9.41"/>
    <col collapsed="false" customWidth="true" hidden="false" outlineLevel="0" max="2" min="2" style="49" width="12.32"/>
    <col collapsed="false" customWidth="true" hidden="false" outlineLevel="0" max="3" min="3" style="49" width="8.9"/>
    <col collapsed="false" customWidth="true" hidden="false" outlineLevel="0" max="4" min="4" style="49" width="9.02"/>
    <col collapsed="false" customWidth="true" hidden="false" outlineLevel="0" max="5" min="5" style="50" width="9.53"/>
    <col collapsed="false" customWidth="true" hidden="false" outlineLevel="0" max="6" min="6" style="49" width="9.53"/>
    <col collapsed="false" customWidth="true" hidden="false" outlineLevel="0" max="7" min="7" style="49" width="10.5"/>
    <col collapsed="false" customWidth="true" hidden="false" outlineLevel="0" max="8" min="8" style="49" width="8.9"/>
    <col collapsed="false" customWidth="true" hidden="false" outlineLevel="0" max="9" min="9" style="49" width="9.02"/>
    <col collapsed="false" customWidth="true" hidden="false" outlineLevel="0" max="11" min="10" style="49" width="9.53"/>
    <col collapsed="false" customWidth="true" hidden="false" outlineLevel="0" max="12" min="12" style="49" width="10.5"/>
    <col collapsed="false" customWidth="true" hidden="false" outlineLevel="0" max="13" min="13" style="49" width="7.89"/>
    <col collapsed="false" customWidth="true" hidden="false" outlineLevel="0" max="14" min="14" style="49" width="9.02"/>
    <col collapsed="false" customWidth="true" hidden="false" outlineLevel="0" max="16" min="15" style="49" width="9.53"/>
    <col collapsed="false" customWidth="true" hidden="false" outlineLevel="0" max="1025" min="17" style="0" width="10.5"/>
  </cols>
  <sheetData>
    <row r="1" customFormat="false" ht="15" hidden="false" customHeight="false" outlineLevel="0" collapsed="false">
      <c r="B1" s="51"/>
      <c r="C1" s="52" t="s">
        <v>32</v>
      </c>
      <c r="D1" s="53" t="s">
        <v>3</v>
      </c>
      <c r="E1" s="54" t="n">
        <v>5000000</v>
      </c>
      <c r="F1" s="51" t="s">
        <v>67</v>
      </c>
      <c r="G1" s="51"/>
      <c r="H1" s="55" t="s">
        <v>35</v>
      </c>
      <c r="I1" s="53" t="s">
        <v>3</v>
      </c>
      <c r="J1" s="54" t="n">
        <v>5000000</v>
      </c>
      <c r="K1" s="51" t="s">
        <v>68</v>
      </c>
      <c r="L1" s="51"/>
      <c r="M1" s="56" t="s">
        <v>38</v>
      </c>
      <c r="N1" s="53" t="s">
        <v>3</v>
      </c>
      <c r="O1" s="54" t="n">
        <v>5000000</v>
      </c>
      <c r="P1" s="51" t="s">
        <v>69</v>
      </c>
    </row>
    <row r="2" customFormat="false" ht="15" hidden="false" customHeight="false" outlineLevel="0" collapsed="false">
      <c r="B2" s="51" t="s">
        <v>70</v>
      </c>
      <c r="C2" s="57" t="n">
        <v>0</v>
      </c>
      <c r="D2" s="58" t="n">
        <f aca="true">TODAY()</f>
        <v>42971</v>
      </c>
      <c r="E2" s="59" t="n">
        <f aca="false">$E$1*C2</f>
        <v>0</v>
      </c>
      <c r="F2" s="59" t="n">
        <f aca="false">SUM($E$2:E2)</f>
        <v>0</v>
      </c>
      <c r="G2" s="51"/>
      <c r="H2" s="60" t="n">
        <v>0.057</v>
      </c>
      <c r="I2" s="58" t="n">
        <f aca="true">TODAY()</f>
        <v>42971</v>
      </c>
      <c r="J2" s="59" t="n">
        <f aca="false">$J$1*H2</f>
        <v>285000</v>
      </c>
      <c r="K2" s="59" t="n">
        <f aca="false">SUM($J$2:J2)</f>
        <v>285000</v>
      </c>
      <c r="L2" s="51"/>
      <c r="M2" s="61" t="n">
        <v>0.02</v>
      </c>
      <c r="N2" s="58" t="n">
        <f aca="true">TODAY()</f>
        <v>42971</v>
      </c>
      <c r="O2" s="59" t="n">
        <f aca="false">$O$1*M2</f>
        <v>100000</v>
      </c>
      <c r="P2" s="59" t="n">
        <f aca="false">SUM($O$2:O2)</f>
        <v>100000</v>
      </c>
    </row>
    <row r="3" customFormat="false" ht="15" hidden="false" customHeight="false" outlineLevel="0" collapsed="false">
      <c r="B3" s="51" t="s">
        <v>71</v>
      </c>
      <c r="C3" s="52" t="n">
        <v>100000</v>
      </c>
      <c r="D3" s="51"/>
      <c r="E3" s="59" t="n">
        <f aca="false">C3</f>
        <v>100000</v>
      </c>
      <c r="F3" s="59" t="n">
        <f aca="false">SUM($E$2:E3)</f>
        <v>100000</v>
      </c>
      <c r="G3" s="51"/>
      <c r="H3" s="55" t="n">
        <v>0</v>
      </c>
      <c r="I3" s="51"/>
      <c r="J3" s="59" t="n">
        <f aca="false">$J$1*H3</f>
        <v>0</v>
      </c>
      <c r="K3" s="59" t="n">
        <f aca="false">SUM($J$2:J3)</f>
        <v>285000</v>
      </c>
      <c r="L3" s="51"/>
      <c r="M3" s="56" t="n">
        <v>12000</v>
      </c>
      <c r="N3" s="51"/>
      <c r="O3" s="59" t="n">
        <f aca="false">M3</f>
        <v>12000</v>
      </c>
      <c r="P3" s="59" t="n">
        <f aca="false">SUM($O$2:O3)</f>
        <v>112000</v>
      </c>
    </row>
    <row r="4" customFormat="false" ht="15" hidden="false" customHeight="false" outlineLevel="0" collapsed="false">
      <c r="A4" s="62" t="s">
        <v>72</v>
      </c>
      <c r="B4" s="63" t="s">
        <v>73</v>
      </c>
      <c r="C4" s="64"/>
      <c r="D4" s="65"/>
      <c r="F4" s="50"/>
      <c r="H4" s="66"/>
      <c r="I4" s="65"/>
      <c r="J4" s="50"/>
      <c r="K4" s="50"/>
      <c r="M4" s="67"/>
      <c r="N4" s="65"/>
      <c r="O4" s="50"/>
      <c r="P4" s="50"/>
    </row>
    <row r="5" customFormat="false" ht="15" hidden="false" customHeight="false" outlineLevel="0" collapsed="false">
      <c r="A5" s="62" t="n">
        <v>1</v>
      </c>
      <c r="B5" s="63" t="n">
        <v>1</v>
      </c>
      <c r="C5" s="68" t="n">
        <v>0.1</v>
      </c>
      <c r="D5" s="65" t="n">
        <f aca="false">EOMONTH($D$2,B5)</f>
        <v>43008</v>
      </c>
      <c r="E5" s="50" t="n">
        <f aca="false">$E$1*C5</f>
        <v>500000</v>
      </c>
      <c r="F5" s="50" t="n">
        <f aca="false">SUM($E$2:E5)</f>
        <v>600000</v>
      </c>
      <c r="H5" s="69" t="n">
        <v>0.05</v>
      </c>
      <c r="I5" s="65" t="n">
        <f aca="false">EOMONTH($I$2,B5)</f>
        <v>43008</v>
      </c>
      <c r="J5" s="50" t="n">
        <f aca="false">$J$1*H5</f>
        <v>250000</v>
      </c>
      <c r="K5" s="50" t="n">
        <f aca="false">SUM($J$2:J5)</f>
        <v>535000</v>
      </c>
      <c r="M5" s="70" t="n">
        <v>0</v>
      </c>
      <c r="N5" s="65" t="n">
        <f aca="false">EOMONTH($N$2,B5)</f>
        <v>43008</v>
      </c>
      <c r="O5" s="50" t="n">
        <f aca="false">$O$1*M5</f>
        <v>0</v>
      </c>
      <c r="P5" s="50" t="n">
        <f aca="false">SUM($O$2:O5)</f>
        <v>112000</v>
      </c>
    </row>
    <row r="6" customFormat="false" ht="15" hidden="false" customHeight="false" outlineLevel="0" collapsed="false">
      <c r="A6" s="62" t="n">
        <v>2</v>
      </c>
      <c r="B6" s="63" t="n">
        <v>4</v>
      </c>
      <c r="C6" s="68" t="n">
        <f aca="false">0.2/3</f>
        <v>0.0666666666666667</v>
      </c>
      <c r="D6" s="65" t="n">
        <f aca="false">EOMONTH($D$2,B6)</f>
        <v>43100</v>
      </c>
      <c r="E6" s="50" t="n">
        <f aca="false">$E$1*C6</f>
        <v>333333.333333333</v>
      </c>
      <c r="F6" s="50" t="n">
        <f aca="false">SUM($E$2:E6)</f>
        <v>933333.333333333</v>
      </c>
      <c r="H6" s="69" t="n">
        <v>0.05</v>
      </c>
      <c r="I6" s="65" t="n">
        <f aca="false">EOMONTH($I$2,B6)</f>
        <v>43100</v>
      </c>
      <c r="J6" s="50" t="n">
        <f aca="false">$J$1*H6</f>
        <v>250000</v>
      </c>
      <c r="K6" s="50" t="n">
        <f aca="false">SUM($J$2:J6)</f>
        <v>785000</v>
      </c>
      <c r="M6" s="70" t="n">
        <v>0.15</v>
      </c>
      <c r="N6" s="65" t="n">
        <f aca="false">EOMONTH($N$2,B6)</f>
        <v>43100</v>
      </c>
      <c r="O6" s="50" t="n">
        <f aca="false">$O$1*M6</f>
        <v>750000</v>
      </c>
      <c r="P6" s="50" t="n">
        <f aca="false">SUM($O$2:O6)</f>
        <v>862000</v>
      </c>
    </row>
    <row r="7" customFormat="false" ht="15" hidden="false" customHeight="false" outlineLevel="0" collapsed="false">
      <c r="A7" s="62" t="n">
        <v>2</v>
      </c>
      <c r="B7" s="63" t="n">
        <v>5</v>
      </c>
      <c r="C7" s="68" t="n">
        <f aca="false">0.2/3</f>
        <v>0.0666666666666667</v>
      </c>
      <c r="D7" s="65" t="n">
        <f aca="false">EOMONTH($D$2,B7)</f>
        <v>43131</v>
      </c>
      <c r="E7" s="50" t="n">
        <f aca="false">$E$1*C7</f>
        <v>333333.333333333</v>
      </c>
      <c r="F7" s="50" t="n">
        <f aca="false">SUM($E$2:E7)</f>
        <v>1266666.66666667</v>
      </c>
      <c r="H7" s="69" t="n">
        <v>0.05</v>
      </c>
      <c r="I7" s="65" t="n">
        <f aca="false">EOMONTH($I$2,B7)</f>
        <v>43131</v>
      </c>
      <c r="J7" s="50" t="n">
        <f aca="false">$J$1*H7</f>
        <v>250000</v>
      </c>
      <c r="K7" s="50" t="n">
        <f aca="false">SUM($J$2:J7)</f>
        <v>1035000</v>
      </c>
      <c r="M7" s="70"/>
      <c r="N7" s="65" t="n">
        <f aca="false">EOMONTH($N$2,B7)</f>
        <v>43131</v>
      </c>
      <c r="O7" s="50" t="n">
        <f aca="false">$O$1*M7</f>
        <v>0</v>
      </c>
      <c r="P7" s="50" t="n">
        <f aca="false">SUM($O$2:O7)</f>
        <v>862000</v>
      </c>
    </row>
    <row r="8" customFormat="false" ht="15" hidden="false" customHeight="false" outlineLevel="0" collapsed="false">
      <c r="A8" s="62" t="n">
        <v>2</v>
      </c>
      <c r="B8" s="63" t="n">
        <v>6</v>
      </c>
      <c r="C8" s="68" t="n">
        <f aca="false">0.2/3</f>
        <v>0.0666666666666667</v>
      </c>
      <c r="D8" s="65" t="n">
        <f aca="false">EOMONTH($D$2,B8)</f>
        <v>43159</v>
      </c>
      <c r="E8" s="50" t="n">
        <f aca="false">$E$1*C8</f>
        <v>333333.333333333</v>
      </c>
      <c r="F8" s="50" t="n">
        <f aca="false">SUM($E$2:E8)</f>
        <v>1600000</v>
      </c>
      <c r="H8" s="69" t="n">
        <v>0.05</v>
      </c>
      <c r="I8" s="65" t="n">
        <f aca="false">EOMONTH($I$2,B8)</f>
        <v>43159</v>
      </c>
      <c r="J8" s="50" t="n">
        <f aca="false">$J$1*H8</f>
        <v>250000</v>
      </c>
      <c r="K8" s="50" t="n">
        <f aca="false">SUM($J$2:J8)</f>
        <v>1285000</v>
      </c>
      <c r="M8" s="70"/>
      <c r="N8" s="65" t="n">
        <f aca="false">EOMONTH($N$2,B8)</f>
        <v>43159</v>
      </c>
      <c r="O8" s="50" t="n">
        <f aca="false">$O$1*M8</f>
        <v>0</v>
      </c>
      <c r="P8" s="50" t="n">
        <f aca="false">SUM($O$2:O8)</f>
        <v>862000</v>
      </c>
    </row>
    <row r="9" customFormat="false" ht="15" hidden="false" customHeight="false" outlineLevel="0" collapsed="false">
      <c r="A9" s="62" t="n">
        <v>3</v>
      </c>
      <c r="B9" s="63" t="n">
        <v>7</v>
      </c>
      <c r="C9" s="68" t="n">
        <v>0.05</v>
      </c>
      <c r="D9" s="65" t="n">
        <f aca="false">EOMONTH($D$2,B9)</f>
        <v>43190</v>
      </c>
      <c r="E9" s="50" t="n">
        <f aca="false">$E$1*C9</f>
        <v>250000</v>
      </c>
      <c r="F9" s="50" t="n">
        <f aca="false">SUM($E$2:E9)</f>
        <v>1850000</v>
      </c>
      <c r="H9" s="69" t="n">
        <v>0</v>
      </c>
      <c r="I9" s="65" t="n">
        <f aca="false">EOMONTH($I$2,B9)</f>
        <v>43190</v>
      </c>
      <c r="J9" s="50" t="n">
        <f aca="false">$J$1*H9</f>
        <v>0</v>
      </c>
      <c r="K9" s="50" t="n">
        <f aca="false">SUM($J$2:J9)</f>
        <v>1285000</v>
      </c>
      <c r="M9" s="70" t="n">
        <v>0</v>
      </c>
      <c r="N9" s="65" t="n">
        <f aca="false">EOMONTH($N$2,B9)</f>
        <v>43190</v>
      </c>
      <c r="O9" s="50" t="n">
        <f aca="false">$O$1*M9</f>
        <v>0</v>
      </c>
      <c r="P9" s="50" t="n">
        <f aca="false">SUM($O$2:O9)</f>
        <v>862000</v>
      </c>
    </row>
    <row r="10" customFormat="false" ht="15" hidden="false" customHeight="false" outlineLevel="0" collapsed="false">
      <c r="A10" s="62" t="n">
        <v>4</v>
      </c>
      <c r="B10" s="63" t="n">
        <v>10</v>
      </c>
      <c r="C10" s="68" t="n">
        <f aca="false">0.01875</f>
        <v>0.01875</v>
      </c>
      <c r="D10" s="65" t="n">
        <f aca="false">EOMONTH($D$2,B10)</f>
        <v>43281</v>
      </c>
      <c r="E10" s="50" t="n">
        <f aca="false">$E$1*C10</f>
        <v>93750</v>
      </c>
      <c r="F10" s="50" t="n">
        <f aca="false">SUM($E$2:E10)</f>
        <v>1943750</v>
      </c>
      <c r="H10" s="69" t="n">
        <v>0</v>
      </c>
      <c r="I10" s="65" t="n">
        <f aca="false">EOMONTH($I$2,B10)</f>
        <v>43281</v>
      </c>
      <c r="J10" s="50" t="n">
        <f aca="false">$J$1*H10</f>
        <v>0</v>
      </c>
      <c r="K10" s="50" t="n">
        <f aca="false">SUM($J$2:J10)</f>
        <v>1285000</v>
      </c>
      <c r="M10" s="70" t="n">
        <v>0</v>
      </c>
      <c r="N10" s="65" t="n">
        <f aca="false">EOMONTH($N$2,B10)</f>
        <v>43281</v>
      </c>
      <c r="O10" s="50" t="n">
        <f aca="false">$O$1*M10</f>
        <v>0</v>
      </c>
      <c r="P10" s="50" t="n">
        <f aca="false">SUM($O$2:O10)</f>
        <v>862000</v>
      </c>
    </row>
    <row r="11" customFormat="false" ht="15" hidden="false" customHeight="false" outlineLevel="0" collapsed="false">
      <c r="A11" s="62" t="n">
        <v>4</v>
      </c>
      <c r="B11" s="63" t="n">
        <v>11</v>
      </c>
      <c r="C11" s="68" t="n">
        <f aca="false">0.01875</f>
        <v>0.01875</v>
      </c>
      <c r="D11" s="65" t="n">
        <f aca="false">EOMONTH($D$2,B11)</f>
        <v>43312</v>
      </c>
      <c r="E11" s="50" t="n">
        <f aca="false">$E$1*C11</f>
        <v>93750</v>
      </c>
      <c r="F11" s="50" t="n">
        <f aca="false">SUM($E$2:E11)</f>
        <v>2037500</v>
      </c>
      <c r="H11" s="69"/>
      <c r="I11" s="65" t="n">
        <f aca="false">EOMONTH($I$2,B11)</f>
        <v>43312</v>
      </c>
      <c r="J11" s="50" t="n">
        <f aca="false">$J$1*H11</f>
        <v>0</v>
      </c>
      <c r="K11" s="50" t="n">
        <f aca="false">SUM($J$2:J11)</f>
        <v>1285000</v>
      </c>
      <c r="M11" s="70"/>
      <c r="N11" s="65" t="n">
        <f aca="false">EOMONTH($N$2,B11)</f>
        <v>43312</v>
      </c>
      <c r="O11" s="50" t="n">
        <f aca="false">$O$1*M11</f>
        <v>0</v>
      </c>
      <c r="P11" s="50" t="n">
        <f aca="false">SUM($O$2:O11)</f>
        <v>862000</v>
      </c>
    </row>
    <row r="12" customFormat="false" ht="15" hidden="false" customHeight="false" outlineLevel="0" collapsed="false">
      <c r="A12" s="62" t="n">
        <v>4</v>
      </c>
      <c r="B12" s="63" t="n">
        <v>12</v>
      </c>
      <c r="C12" s="68" t="n">
        <f aca="false">0.01875</f>
        <v>0.01875</v>
      </c>
      <c r="D12" s="65" t="n">
        <f aca="false">EOMONTH($D$2,B12)</f>
        <v>43343</v>
      </c>
      <c r="E12" s="50" t="n">
        <f aca="false">$E$1*C12</f>
        <v>93750</v>
      </c>
      <c r="F12" s="50" t="n">
        <f aca="false">SUM($E$2:E12)</f>
        <v>2131250</v>
      </c>
      <c r="H12" s="69"/>
      <c r="I12" s="65" t="n">
        <f aca="false">EOMONTH($I$2,B12)</f>
        <v>43343</v>
      </c>
      <c r="J12" s="50" t="n">
        <f aca="false">$J$1*H12</f>
        <v>0</v>
      </c>
      <c r="K12" s="50" t="n">
        <f aca="false">SUM($J$2:J12)</f>
        <v>1285000</v>
      </c>
      <c r="M12" s="70"/>
      <c r="N12" s="65" t="n">
        <f aca="false">EOMONTH($N$2,B12)</f>
        <v>43343</v>
      </c>
      <c r="O12" s="50" t="n">
        <f aca="false">$O$1*M12</f>
        <v>0</v>
      </c>
      <c r="P12" s="50" t="n">
        <f aca="false">SUM($O$2:O12)</f>
        <v>862000</v>
      </c>
    </row>
    <row r="13" customFormat="false" ht="15" hidden="false" customHeight="false" outlineLevel="0" collapsed="false">
      <c r="A13" s="62" t="n">
        <v>4</v>
      </c>
      <c r="B13" s="63" t="n">
        <v>13</v>
      </c>
      <c r="C13" s="68" t="n">
        <f aca="false">0.01875</f>
        <v>0.01875</v>
      </c>
      <c r="D13" s="65" t="n">
        <f aca="false">EOMONTH($D$2,B13)</f>
        <v>43373</v>
      </c>
      <c r="E13" s="50" t="n">
        <f aca="false">$E$1*C13</f>
        <v>93750</v>
      </c>
      <c r="F13" s="50" t="n">
        <f aca="false">SUM($E$2:E13)</f>
        <v>2225000</v>
      </c>
      <c r="H13" s="69"/>
      <c r="I13" s="65" t="n">
        <f aca="false">EOMONTH($I$2,B13)</f>
        <v>43373</v>
      </c>
      <c r="J13" s="50" t="n">
        <f aca="false">$J$1*H13</f>
        <v>0</v>
      </c>
      <c r="K13" s="50" t="n">
        <f aca="false">SUM($J$2:J13)</f>
        <v>1285000</v>
      </c>
      <c r="M13" s="70"/>
      <c r="N13" s="65" t="n">
        <f aca="false">EOMONTH($N$2,B13)</f>
        <v>43373</v>
      </c>
      <c r="O13" s="50" t="n">
        <f aca="false">$O$1*M13</f>
        <v>0</v>
      </c>
      <c r="P13" s="50" t="n">
        <f aca="false">SUM($O$2:O13)</f>
        <v>862000</v>
      </c>
    </row>
    <row r="14" customFormat="false" ht="15" hidden="false" customHeight="false" outlineLevel="0" collapsed="false">
      <c r="A14" s="62" t="n">
        <v>5</v>
      </c>
      <c r="B14" s="63" t="n">
        <v>13</v>
      </c>
      <c r="C14" s="68" t="n">
        <v>0.2</v>
      </c>
      <c r="D14" s="65" t="n">
        <f aca="false">EOMONTH($D$2,B14)</f>
        <v>43373</v>
      </c>
      <c r="E14" s="50" t="n">
        <f aca="false">$E$1*C14</f>
        <v>1000000</v>
      </c>
      <c r="F14" s="50" t="n">
        <f aca="false">SUM($E$2:E14)</f>
        <v>3225000</v>
      </c>
      <c r="H14" s="69" t="n">
        <v>0.25</v>
      </c>
      <c r="I14" s="65" t="n">
        <f aca="false">EOMONTH($I$2,B14)</f>
        <v>43373</v>
      </c>
      <c r="J14" s="50" t="n">
        <f aca="false">$J$1*H14</f>
        <v>1250000</v>
      </c>
      <c r="K14" s="50" t="n">
        <f aca="false">SUM($J$2:J14)</f>
        <v>2535000</v>
      </c>
      <c r="M14" s="70" t="n">
        <v>0.5</v>
      </c>
      <c r="N14" s="65" t="n">
        <f aca="false">EOMONTH($N$2,B14)</f>
        <v>43373</v>
      </c>
      <c r="O14" s="50" t="n">
        <f aca="false">$O$1*M14</f>
        <v>2500000</v>
      </c>
      <c r="P14" s="50" t="n">
        <f aca="false">SUM($O$2:O14)</f>
        <v>3362000</v>
      </c>
    </row>
    <row r="15" customFormat="false" ht="15" hidden="false" customHeight="false" outlineLevel="0" collapsed="false">
      <c r="A15" s="62" t="n">
        <v>4</v>
      </c>
      <c r="B15" s="63" t="n">
        <v>14</v>
      </c>
      <c r="C15" s="68" t="n">
        <f aca="false">0.01875</f>
        <v>0.01875</v>
      </c>
      <c r="D15" s="65" t="n">
        <f aca="false">EOMONTH($D$2,B15)</f>
        <v>43404</v>
      </c>
      <c r="E15" s="50" t="n">
        <f aca="false">$E$1*C15</f>
        <v>93750</v>
      </c>
      <c r="F15" s="50" t="n">
        <f aca="false">SUM($E$2:E15)</f>
        <v>3318750</v>
      </c>
      <c r="H15" s="69"/>
      <c r="I15" s="65" t="n">
        <f aca="false">EOMONTH($I$2,B15)</f>
        <v>43404</v>
      </c>
      <c r="J15" s="50" t="n">
        <f aca="false">$J$1*H15</f>
        <v>0</v>
      </c>
      <c r="K15" s="50" t="n">
        <f aca="false">SUM($J$2:J15)</f>
        <v>2535000</v>
      </c>
      <c r="M15" s="70"/>
      <c r="N15" s="65" t="n">
        <f aca="false">EOMONTH($N$2,B15)</f>
        <v>43404</v>
      </c>
      <c r="O15" s="50" t="n">
        <f aca="false">$O$1*M15</f>
        <v>0</v>
      </c>
      <c r="P15" s="50" t="n">
        <f aca="false">SUM($O$2:O15)</f>
        <v>3362000</v>
      </c>
    </row>
    <row r="16" customFormat="false" ht="15" hidden="false" customHeight="false" outlineLevel="0" collapsed="false">
      <c r="A16" s="62" t="n">
        <v>4</v>
      </c>
      <c r="B16" s="63" t="n">
        <v>15</v>
      </c>
      <c r="C16" s="68" t="n">
        <f aca="false">0.01875</f>
        <v>0.01875</v>
      </c>
      <c r="D16" s="65" t="n">
        <f aca="false">EOMONTH($D$2,B16)</f>
        <v>43434</v>
      </c>
      <c r="E16" s="50" t="n">
        <f aca="false">$E$1*C16</f>
        <v>93750</v>
      </c>
      <c r="F16" s="50" t="n">
        <f aca="false">SUM($E$2:E16)</f>
        <v>3412500</v>
      </c>
      <c r="H16" s="69"/>
      <c r="I16" s="65" t="n">
        <f aca="false">EOMONTH($I$2,B16)</f>
        <v>43434</v>
      </c>
      <c r="J16" s="50" t="n">
        <f aca="false">$J$1*H16</f>
        <v>0</v>
      </c>
      <c r="K16" s="50" t="n">
        <f aca="false">SUM($J$2:J16)</f>
        <v>2535000</v>
      </c>
      <c r="M16" s="70"/>
      <c r="N16" s="65" t="n">
        <f aca="false">EOMONTH($N$2,B16)</f>
        <v>43434</v>
      </c>
      <c r="O16" s="50" t="n">
        <f aca="false">$O$1*M16</f>
        <v>0</v>
      </c>
      <c r="P16" s="50" t="n">
        <f aca="false">SUM($O$2:O16)</f>
        <v>3362000</v>
      </c>
    </row>
    <row r="17" customFormat="false" ht="15" hidden="false" customHeight="false" outlineLevel="0" collapsed="false">
      <c r="A17" s="62" t="n">
        <v>4</v>
      </c>
      <c r="B17" s="63" t="n">
        <v>16</v>
      </c>
      <c r="C17" s="68" t="n">
        <f aca="false">0.01875</f>
        <v>0.01875</v>
      </c>
      <c r="D17" s="65" t="n">
        <f aca="false">EOMONTH($D$2,B17)</f>
        <v>43465</v>
      </c>
      <c r="E17" s="50" t="n">
        <f aca="false">$E$1*C17</f>
        <v>93750</v>
      </c>
      <c r="F17" s="50" t="n">
        <f aca="false">SUM($E$2:E17)</f>
        <v>3506250</v>
      </c>
      <c r="H17" s="69"/>
      <c r="I17" s="65" t="n">
        <f aca="false">EOMONTH($I$2,B17)</f>
        <v>43465</v>
      </c>
      <c r="J17" s="50" t="n">
        <f aca="false">$J$1*H17</f>
        <v>0</v>
      </c>
      <c r="K17" s="50" t="n">
        <f aca="false">SUM($J$2:J17)</f>
        <v>2535000</v>
      </c>
      <c r="M17" s="70"/>
      <c r="N17" s="65" t="n">
        <f aca="false">EOMONTH($N$2,B17)</f>
        <v>43465</v>
      </c>
      <c r="O17" s="50" t="n">
        <f aca="false">$O$1*M17</f>
        <v>0</v>
      </c>
      <c r="P17" s="50" t="n">
        <f aca="false">SUM($O$2:O17)</f>
        <v>3362000</v>
      </c>
    </row>
    <row r="18" customFormat="false" ht="15" hidden="false" customHeight="false" outlineLevel="0" collapsed="false">
      <c r="A18" s="62" t="n">
        <v>6</v>
      </c>
      <c r="B18" s="63" t="n">
        <v>16</v>
      </c>
      <c r="C18" s="68" t="n">
        <v>0.07</v>
      </c>
      <c r="D18" s="65" t="n">
        <f aca="false">EOMONTH($D$2,B18)</f>
        <v>43465</v>
      </c>
      <c r="E18" s="50" t="n">
        <f aca="false">$E$1*C18</f>
        <v>350000</v>
      </c>
      <c r="F18" s="50" t="n">
        <f aca="false">SUM($E$2:E18)</f>
        <v>3856250</v>
      </c>
      <c r="H18" s="69" t="n">
        <f aca="false">0.425/5</f>
        <v>0.085</v>
      </c>
      <c r="I18" s="65" t="n">
        <f aca="false">EOMONTH($I$2,B18)</f>
        <v>43465</v>
      </c>
      <c r="J18" s="50" t="n">
        <f aca="false">$J$1*H18</f>
        <v>425000</v>
      </c>
      <c r="K18" s="50" t="n">
        <f aca="false">SUM($J$2:J18)</f>
        <v>2960000</v>
      </c>
      <c r="M18" s="70" t="n">
        <v>0</v>
      </c>
      <c r="N18" s="65" t="n">
        <f aca="false">EOMONTH($N$2,B18)</f>
        <v>43465</v>
      </c>
      <c r="O18" s="50" t="n">
        <f aca="false">$O$1*M18</f>
        <v>0</v>
      </c>
      <c r="P18" s="50" t="n">
        <f aca="false">SUM($O$2:O18)</f>
        <v>3362000</v>
      </c>
    </row>
    <row r="19" customFormat="false" ht="15" hidden="false" customHeight="false" outlineLevel="0" collapsed="false">
      <c r="A19" s="62" t="n">
        <v>4</v>
      </c>
      <c r="B19" s="63" t="n">
        <v>17</v>
      </c>
      <c r="C19" s="68" t="n">
        <f aca="false">0.01875</f>
        <v>0.01875</v>
      </c>
      <c r="D19" s="65" t="n">
        <f aca="false">EOMONTH($D$2,B19)</f>
        <v>43496</v>
      </c>
      <c r="E19" s="50" t="n">
        <f aca="false">$E$1*C19</f>
        <v>93750</v>
      </c>
      <c r="F19" s="50" t="n">
        <f aca="false">SUM($E$2:E19)</f>
        <v>3950000</v>
      </c>
      <c r="H19" s="69"/>
      <c r="I19" s="65" t="n">
        <f aca="false">EOMONTH($I$2,B19)</f>
        <v>43496</v>
      </c>
      <c r="J19" s="50" t="n">
        <f aca="false">$J$1*H19</f>
        <v>0</v>
      </c>
      <c r="K19" s="50" t="n">
        <f aca="false">SUM($J$2:J19)</f>
        <v>2960000</v>
      </c>
      <c r="M19" s="70"/>
      <c r="N19" s="65" t="n">
        <f aca="false">EOMONTH($N$2,B19)</f>
        <v>43496</v>
      </c>
      <c r="O19" s="50" t="n">
        <f aca="false">$O$1*M19</f>
        <v>0</v>
      </c>
      <c r="P19" s="50" t="n">
        <f aca="false">SUM($O$2:O19)</f>
        <v>3362000</v>
      </c>
    </row>
    <row r="20" customFormat="false" ht="15" hidden="false" customHeight="false" outlineLevel="0" collapsed="false">
      <c r="A20" s="62" t="n">
        <v>6</v>
      </c>
      <c r="B20" s="63" t="n">
        <v>17</v>
      </c>
      <c r="C20" s="68" t="n">
        <v>0.07</v>
      </c>
      <c r="D20" s="65" t="n">
        <f aca="false">EOMONTH($D$2,B20)</f>
        <v>43496</v>
      </c>
      <c r="E20" s="50" t="n">
        <f aca="false">$E$1*C20</f>
        <v>350000</v>
      </c>
      <c r="F20" s="50" t="n">
        <f aca="false">SUM($E$2:E20)</f>
        <v>4300000</v>
      </c>
      <c r="H20" s="69" t="n">
        <f aca="false">0.425/5</f>
        <v>0.085</v>
      </c>
      <c r="I20" s="65" t="n">
        <f aca="false">EOMONTH($I$2,B20)</f>
        <v>43496</v>
      </c>
      <c r="J20" s="50" t="n">
        <f aca="false">$J$1*H20</f>
        <v>425000</v>
      </c>
      <c r="K20" s="50" t="n">
        <f aca="false">SUM($J$2:J20)</f>
        <v>3385000</v>
      </c>
      <c r="M20" s="70"/>
      <c r="N20" s="65" t="n">
        <f aca="false">EOMONTH($N$2,B20)</f>
        <v>43496</v>
      </c>
      <c r="O20" s="50" t="n">
        <f aca="false">$O$1*M20</f>
        <v>0</v>
      </c>
      <c r="P20" s="50" t="n">
        <f aca="false">SUM($O$2:O20)</f>
        <v>3362000</v>
      </c>
    </row>
    <row r="21" customFormat="false" ht="15" hidden="false" customHeight="false" outlineLevel="0" collapsed="false">
      <c r="A21" s="62" t="n">
        <v>6</v>
      </c>
      <c r="B21" s="63" t="n">
        <v>18</v>
      </c>
      <c r="C21" s="68" t="n">
        <v>0.07</v>
      </c>
      <c r="D21" s="65" t="n">
        <f aca="false">EOMONTH($D$2,B21)</f>
        <v>43524</v>
      </c>
      <c r="E21" s="50" t="n">
        <f aca="false">$E$1*C21</f>
        <v>350000</v>
      </c>
      <c r="F21" s="50" t="n">
        <f aca="false">SUM($E$2:E21)</f>
        <v>4650000</v>
      </c>
      <c r="H21" s="69" t="n">
        <f aca="false">0.425/5</f>
        <v>0.085</v>
      </c>
      <c r="I21" s="65" t="n">
        <f aca="false">EOMONTH($I$2,B21)</f>
        <v>43524</v>
      </c>
      <c r="J21" s="50" t="n">
        <f aca="false">$J$1*H21</f>
        <v>425000</v>
      </c>
      <c r="K21" s="50" t="n">
        <f aca="false">SUM($J$2:J21)</f>
        <v>3810000</v>
      </c>
      <c r="M21" s="70"/>
      <c r="N21" s="65" t="n">
        <f aca="false">EOMONTH($N$2,B21)</f>
        <v>43524</v>
      </c>
      <c r="O21" s="50" t="n">
        <f aca="false">$O$1*M21</f>
        <v>0</v>
      </c>
      <c r="P21" s="50" t="n">
        <f aca="false">SUM($O$2:O21)</f>
        <v>3362000</v>
      </c>
    </row>
    <row r="22" customFormat="false" ht="15" hidden="false" customHeight="false" outlineLevel="0" collapsed="false">
      <c r="A22" s="62" t="n">
        <v>6</v>
      </c>
      <c r="B22" s="63" t="n">
        <v>19</v>
      </c>
      <c r="C22" s="68" t="n">
        <v>0.07</v>
      </c>
      <c r="D22" s="65" t="n">
        <f aca="false">EOMONTH($D$2,B22)</f>
        <v>43555</v>
      </c>
      <c r="E22" s="50" t="n">
        <f aca="false">$E$1*C22</f>
        <v>350000</v>
      </c>
      <c r="F22" s="50" t="n">
        <f aca="false">SUM($E$2:E22)</f>
        <v>5000000</v>
      </c>
      <c r="H22" s="69" t="n">
        <f aca="false">0.425/5</f>
        <v>0.085</v>
      </c>
      <c r="I22" s="65" t="n">
        <f aca="false">EOMONTH($I$2,B22)</f>
        <v>43555</v>
      </c>
      <c r="J22" s="50" t="n">
        <f aca="false">$J$1*H22</f>
        <v>425000</v>
      </c>
      <c r="K22" s="50" t="n">
        <f aca="false">SUM($J$2:J22)</f>
        <v>4235000</v>
      </c>
      <c r="M22" s="70"/>
      <c r="N22" s="65" t="n">
        <f aca="false">EOMONTH($N$2,B22)</f>
        <v>43555</v>
      </c>
      <c r="O22" s="50" t="n">
        <f aca="false">$O$1*M22</f>
        <v>0</v>
      </c>
      <c r="P22" s="50" t="n">
        <f aca="false">SUM($O$2:O22)</f>
        <v>3362000</v>
      </c>
    </row>
    <row r="23" customFormat="false" ht="15" hidden="false" customHeight="false" outlineLevel="0" collapsed="false">
      <c r="A23" s="62" t="n">
        <v>7</v>
      </c>
      <c r="B23" s="63" t="n">
        <v>19</v>
      </c>
      <c r="C23" s="68" t="n">
        <v>0</v>
      </c>
      <c r="D23" s="65" t="n">
        <f aca="false">EOMONTH($D$2,B23)</f>
        <v>43555</v>
      </c>
      <c r="E23" s="50" t="n">
        <f aca="false">$E$1*C23</f>
        <v>0</v>
      </c>
      <c r="F23" s="50" t="n">
        <f aca="false">SUM($E$2:E23)</f>
        <v>5000000</v>
      </c>
      <c r="H23" s="69" t="n">
        <v>0.05</v>
      </c>
      <c r="I23" s="65" t="n">
        <f aca="false">EOMONTH($I$2,B23)</f>
        <v>43555</v>
      </c>
      <c r="J23" s="50" t="n">
        <f aca="false">$J$1*H23</f>
        <v>250000</v>
      </c>
      <c r="K23" s="50" t="n">
        <f aca="false">SUM($J$2:J23)</f>
        <v>4485000</v>
      </c>
      <c r="M23" s="70" t="n">
        <v>0.025</v>
      </c>
      <c r="N23" s="65" t="n">
        <f aca="false">EOMONTH($N$2,B23)</f>
        <v>43555</v>
      </c>
      <c r="O23" s="50" t="n">
        <f aca="false">$O$1*M23</f>
        <v>125000</v>
      </c>
      <c r="P23" s="50" t="n">
        <f aca="false">SUM($O$2:O23)</f>
        <v>3487000</v>
      </c>
    </row>
    <row r="24" customFormat="false" ht="15" hidden="false" customHeight="false" outlineLevel="0" collapsed="false">
      <c r="A24" s="62" t="n">
        <v>6</v>
      </c>
      <c r="B24" s="63" t="n">
        <v>20</v>
      </c>
      <c r="C24" s="68" t="n">
        <v>0.07</v>
      </c>
      <c r="D24" s="65" t="n">
        <f aca="false">EOMONTH($D$2,B24)</f>
        <v>43585</v>
      </c>
      <c r="E24" s="50" t="n">
        <f aca="false">$E$1*C24</f>
        <v>350000</v>
      </c>
      <c r="F24" s="50" t="n">
        <f aca="false">SUM($E$2:E24)</f>
        <v>5350000</v>
      </c>
      <c r="H24" s="69" t="n">
        <f aca="false">0.425/5</f>
        <v>0.085</v>
      </c>
      <c r="I24" s="65" t="n">
        <f aca="false">EOMONTH($I$2,B24)</f>
        <v>43585</v>
      </c>
      <c r="J24" s="50" t="n">
        <f aca="false">$J$1*H24</f>
        <v>425000</v>
      </c>
      <c r="K24" s="50" t="n">
        <f aca="false">SUM($J$2:J24)</f>
        <v>4910000</v>
      </c>
      <c r="M24" s="70"/>
      <c r="N24" s="65" t="n">
        <f aca="false">EOMONTH($N$2,B24)</f>
        <v>43585</v>
      </c>
      <c r="O24" s="50" t="n">
        <f aca="false">$O$1*M24</f>
        <v>0</v>
      </c>
      <c r="P24" s="50" t="n">
        <f aca="false">SUM($O$2:O24)</f>
        <v>3487000</v>
      </c>
    </row>
    <row r="25" customFormat="false" ht="15" hidden="false" customHeight="false" outlineLevel="0" collapsed="false">
      <c r="A25" s="62" t="n">
        <v>8</v>
      </c>
      <c r="B25" s="63" t="n">
        <v>39</v>
      </c>
      <c r="C25" s="68" t="n">
        <v>0.05</v>
      </c>
      <c r="D25" s="65" t="n">
        <f aca="false">EOMONTH($D$2,B25)</f>
        <v>44165</v>
      </c>
      <c r="E25" s="50" t="n">
        <f aca="false">$E$1*C25</f>
        <v>250000</v>
      </c>
      <c r="F25" s="50" t="n">
        <f aca="false">SUM($E$2:E25)</f>
        <v>5600000</v>
      </c>
      <c r="H25" s="69" t="n">
        <v>0.025</v>
      </c>
      <c r="I25" s="65" t="n">
        <f aca="false">EOMONTH($I$2,B25)</f>
        <v>44165</v>
      </c>
      <c r="J25" s="50" t="n">
        <f aca="false">$J$1*H25</f>
        <v>125000</v>
      </c>
      <c r="K25" s="50" t="n">
        <f aca="false">SUM($J$2:J25)</f>
        <v>5035000</v>
      </c>
      <c r="M25" s="70" t="n">
        <v>0.025</v>
      </c>
      <c r="N25" s="65" t="n">
        <f aca="false">EOMONTH($N$2,B25)</f>
        <v>44165</v>
      </c>
      <c r="O25" s="50" t="n">
        <f aca="false">$O$1*M25</f>
        <v>125000</v>
      </c>
      <c r="P25" s="50" t="n">
        <f aca="false">SUM($O$2:O25)</f>
        <v>3612000</v>
      </c>
    </row>
    <row r="26" customFormat="false" ht="15" hidden="false" customHeight="false" outlineLevel="0" collapsed="false">
      <c r="C26" s="71"/>
      <c r="D26" s="72"/>
      <c r="F26" s="50"/>
      <c r="H26" s="71"/>
      <c r="I26" s="72"/>
      <c r="J26" s="50"/>
      <c r="K26" s="50"/>
      <c r="M26" s="71"/>
      <c r="N26" s="72"/>
      <c r="O26" s="50"/>
      <c r="P26" s="50"/>
    </row>
    <row r="27" customFormat="false" ht="15" hidden="false" customHeight="false" outlineLevel="0" collapsed="false">
      <c r="C27" s="71" t="n">
        <f aca="false">SUM(C5:C26)</f>
        <v>1.1</v>
      </c>
      <c r="H27" s="71" t="n">
        <f aca="false">SUM(H2:H26)</f>
        <v>1.007</v>
      </c>
      <c r="M27" s="71" t="n">
        <f aca="false">SUM(M5:M26,M2)</f>
        <v>0.72</v>
      </c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Roman,Normal"&amp;A</oddHeader>
    <oddFooter>&amp;C&amp;"Times New Roman,Normal"Page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20.65" zeroHeight="false" outlineLevelRow="0" outlineLevelCol="0"/>
  <cols>
    <col collapsed="false" customWidth="true" hidden="false" outlineLevel="0" max="1" min="1" style="73" width="135.01"/>
    <col collapsed="false" customWidth="true" hidden="false" outlineLevel="0" max="1025" min="2" style="0" width="10.5"/>
  </cols>
  <sheetData>
    <row r="1" customFormat="false" ht="20.65" hidden="false" customHeight="true" outlineLevel="0" collapsed="false">
      <c r="A1" s="74" t="s">
        <v>74</v>
      </c>
    </row>
    <row r="2" customFormat="false" ht="20.65" hidden="false" customHeight="true" outlineLevel="0" collapsed="false">
      <c r="A2" s="74" t="s">
        <v>75</v>
      </c>
    </row>
    <row r="3" customFormat="false" ht="20.65" hidden="false" customHeight="true" outlineLevel="0" collapsed="false">
      <c r="A3" s="74" t="s">
        <v>76</v>
      </c>
    </row>
    <row r="4" customFormat="false" ht="20.65" hidden="false" customHeight="true" outlineLevel="0" collapsed="false">
      <c r="A4" s="74" t="s">
        <v>77</v>
      </c>
    </row>
    <row r="5" customFormat="false" ht="20.65" hidden="false" customHeight="true" outlineLevel="0" collapsed="false">
      <c r="A5" s="74" t="s">
        <v>78</v>
      </c>
    </row>
    <row r="6" customFormat="false" ht="20.65" hidden="false" customHeight="true" outlineLevel="0" collapsed="false">
      <c r="A6" s="74" t="s">
        <v>79</v>
      </c>
    </row>
    <row r="7" customFormat="false" ht="20.65" hidden="false" customHeight="true" outlineLevel="0" collapsed="false">
      <c r="A7" s="74" t="s">
        <v>80</v>
      </c>
    </row>
    <row r="8" customFormat="false" ht="20.65" hidden="false" customHeight="true" outlineLevel="0" collapsed="false">
      <c r="A8" s="74" t="s">
        <v>81</v>
      </c>
    </row>
    <row r="9" customFormat="false" ht="20.65" hidden="false" customHeight="true" outlineLevel="0" collapsed="false">
      <c r="A9" s="74" t="s">
        <v>82</v>
      </c>
    </row>
    <row r="10" customFormat="false" ht="20.65" hidden="false" customHeight="true" outlineLevel="0" collapsed="false">
      <c r="A10" s="74" t="s">
        <v>83</v>
      </c>
    </row>
    <row r="11" customFormat="false" ht="20.65" hidden="false" customHeight="true" outlineLevel="0" collapsed="false">
      <c r="A11" s="74" t="s">
        <v>84</v>
      </c>
    </row>
    <row r="12" customFormat="false" ht="20.65" hidden="false" customHeight="true" outlineLevel="0" collapsed="false">
      <c r="A12" s="74" t="s">
        <v>85</v>
      </c>
    </row>
    <row r="13" customFormat="false" ht="20.65" hidden="false" customHeight="true" outlineLevel="0" collapsed="false">
      <c r="A13" s="74" t="s">
        <v>86</v>
      </c>
    </row>
    <row r="14" customFormat="false" ht="20.65" hidden="false" customHeight="true" outlineLevel="0" collapsed="false">
      <c r="A14" s="74" t="s">
        <v>87</v>
      </c>
    </row>
    <row r="15" customFormat="false" ht="20.65" hidden="false" customHeight="true" outlineLevel="0" collapsed="false">
      <c r="A15" s="74" t="s">
        <v>88</v>
      </c>
    </row>
    <row r="16" customFormat="false" ht="20.65" hidden="false" customHeight="true" outlineLevel="0" collapsed="false">
      <c r="A16" s="74" t="s">
        <v>89</v>
      </c>
    </row>
    <row r="17" customFormat="false" ht="20.65" hidden="false" customHeight="true" outlineLevel="0" collapsed="false">
      <c r="A17" s="74" t="s">
        <v>90</v>
      </c>
    </row>
    <row r="18" customFormat="false" ht="20.65" hidden="false" customHeight="true" outlineLevel="0" collapsed="false">
      <c r="A18" s="74" t="s">
        <v>91</v>
      </c>
    </row>
    <row r="19" customFormat="false" ht="30" hidden="false" customHeight="true" outlineLevel="0" collapsed="false">
      <c r="A19" s="74" t="s">
        <v>92</v>
      </c>
    </row>
    <row r="30" customFormat="false" ht="31.15" hidden="false" customHeight="true" outlineLevel="0" collapsed="false"/>
  </sheetData>
  <hyperlinks>
    <hyperlink ref="A1" r:id="rId1" display="par RoubenM"/>
  </hyperlink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Roman,Normal"&amp;A</oddHeader>
    <oddFooter>&amp;C&amp;"Times New Roman,Normal"Page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137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2017-08-23T09:05:16Z</dcterms:created>
  <dc:creator>Utilisateur de Microsoft Office</dc:creator>
  <dc:description/>
  <dc:language>fr-FR</dc:language>
  <cp:lastModifiedBy/>
  <dcterms:modified xsi:type="dcterms:W3CDTF">2017-08-24T19:30:07Z</dcterms:modified>
  <cp:revision>18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