
<file path=[Content_Types].xml><?xml version="1.0" encoding="utf-8"?>
<Types xmlns="http://schemas.openxmlformats.org/package/2006/content-types">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tables/table13.xml" ContentType="application/vnd.openxmlformats-officedocument.spreadsheetml.table+xml"/>
  <Override PartName="/xl/tables/table5.xml" ContentType="application/vnd.openxmlformats-officedocument.spreadsheetml.table+xml"/>
  <Override PartName="/xl/tables/table4.xml" ContentType="application/vnd.openxmlformats-officedocument.spreadsheetml.table+xml"/>
  <Override PartName="/xl/tables/table1.xml" ContentType="application/vnd.openxmlformats-officedocument.spreadsheetml.table+xml"/>
  <Override PartName="/xl/tables/table9.xml" ContentType="application/vnd.openxmlformats-officedocument.spreadsheetml.table+xml"/>
  <Override PartName="/xl/tables/table2.xml" ContentType="application/vnd.openxmlformats-officedocument.spreadsheetml.table+xml"/>
  <Override PartName="/xl/tables/table8.xml" ContentType="application/vnd.openxmlformats-officedocument.spreadsheetml.table+xml"/>
  <Override PartName="/xl/tables/table7.xml" ContentType="application/vnd.openxmlformats-officedocument.spreadsheetml.table+xml"/>
  <Override PartName="/xl/tables/table6.xml" ContentType="application/vnd.openxmlformats-officedocument.spreadsheetml.table+xml"/>
  <Override PartName="/xl/tables/table12.xml" ContentType="application/vnd.openxmlformats-officedocument.spreadsheetml.table+xml"/>
  <Override PartName="/xl/tables/table11.xml" ContentType="application/vnd.openxmlformats-officedocument.spreadsheetml.table+xml"/>
  <Override PartName="/xl/tables/table3.xml" ContentType="application/vnd.openxmlformats-officedocument.spreadsheetml.table+xml"/>
  <Override PartName="/xl/tables/table10.xml" ContentType="application/vnd.openxmlformats-officedocument.spreadsheetml.table+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9.xml.rels" ContentType="application/vnd.openxmlformats-package.relationships+xml"/>
  <Override PartName="/xl/worksheets/_rels/sheet1.xml.rels" ContentType="application/vnd.openxmlformats-package.relationships+xml"/>
  <Override PartName="/xl/worksheets/_rels/sheet2.xml.rels" ContentType="application/vnd.openxmlformats-package.relationships+xml"/>
  <Override PartName="/xl/worksheets/_rels/sheet3.xml.rels" ContentType="application/vnd.openxmlformats-package.relationships+xml"/>
  <Override PartName="/xl/worksheets/_rels/sheet4.xml.rels" ContentType="application/vnd.openxmlformats-package.relationships+xml"/>
  <Override PartName="/xl/worksheets/_rels/sheet5.xml.rels" ContentType="application/vnd.openxmlformats-package.relationships+xml"/>
  <Override PartName="/xl/worksheets/_rels/sheet6.xml.rels" ContentType="application/vnd.openxmlformats-package.relationships+xml"/>
  <Override PartName="/xl/worksheets/_rels/sheet7.xml.rels" ContentType="application/vnd.openxmlformats-package.relationships+xml"/>
  <Override PartName="/xl/worksheets/_rels/sheet8.xml.rels" ContentType="application/vnd.openxmlformats-package.relationships+xml"/>
  <Override PartName="/xl/worksheets/_rels/sheet10.xml.rels" ContentType="application/vnd.openxmlformats-package.relationships+xml"/>
  <Override PartName="/xl/worksheets/_rels/sheet11.xml.rels" ContentType="application/vnd.openxmlformats-package.relationships+xml"/>
  <Override PartName="/xl/worksheets/_rels/sheet12.xml.rels" ContentType="application/vnd.openxmlformats-package.relationships+xml"/>
  <Override PartName="/xl/worksheets/_rels/sheet13.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12"/>
  </bookViews>
  <sheets>
    <sheet name="Janvier" sheetId="1" state="visible" r:id="rId2"/>
    <sheet name="Février" sheetId="2" state="visible" r:id="rId3"/>
    <sheet name="Mars" sheetId="3" state="visible" r:id="rId4"/>
    <sheet name="Avril" sheetId="4" state="visible" r:id="rId5"/>
    <sheet name="Mai" sheetId="5" state="visible" r:id="rId6"/>
    <sheet name="Juin" sheetId="6" state="visible" r:id="rId7"/>
    <sheet name="Juillet" sheetId="7" state="visible" r:id="rId8"/>
    <sheet name="Août" sheetId="8" state="visible" r:id="rId9"/>
    <sheet name="Septembre" sheetId="9" state="visible" r:id="rId10"/>
    <sheet name="Octobre" sheetId="10" state="visible" r:id="rId11"/>
    <sheet name="Novembre" sheetId="11" state="visible" r:id="rId12"/>
    <sheet name="Décembre" sheetId="12" state="visible" r:id="rId13"/>
    <sheet name="Noms des employés" sheetId="13" state="visible" r:id="rId14"/>
  </sheets>
  <definedNames>
    <definedName function="false" hidden="false" localSheetId="7" name="_xlnm.Print_Titles" vbProcedure="false">Août!$4:$6</definedName>
    <definedName function="false" hidden="false" localSheetId="3" name="_xlnm.Print_Titles" vbProcedure="false">Avril!$4:$6</definedName>
    <definedName function="false" hidden="false" localSheetId="11" name="_xlnm.Print_Titles" vbProcedure="false">Décembre!$4:$6</definedName>
    <definedName function="false" hidden="false" localSheetId="1" name="_xlnm.Print_Titles" vbProcedure="false">Février!$4:$6</definedName>
    <definedName function="false" hidden="false" localSheetId="0" name="_xlnm.Print_Titles" vbProcedure="false">Janvier!$4:$6</definedName>
    <definedName function="false" hidden="false" localSheetId="6" name="_xlnm.Print_Titles" vbProcedure="false">Juillet!$4:$6</definedName>
    <definedName function="false" hidden="false" localSheetId="5" name="_xlnm.Print_Titles" vbProcedure="false">Juin!$4:$6</definedName>
    <definedName function="false" hidden="false" localSheetId="4" name="_xlnm.Print_Titles" vbProcedure="false">Mai!$4:$6</definedName>
    <definedName function="false" hidden="false" localSheetId="2" name="_xlnm.Print_Titles" vbProcedure="false">Mars!$4:$6</definedName>
    <definedName function="false" hidden="false" localSheetId="10" name="_xlnm.Print_Titles" vbProcedure="false">Novembre!$4:$6</definedName>
    <definedName function="false" hidden="false" localSheetId="9" name="_xlnm.Print_Titles" vbProcedure="false">Octobre!$4:$6</definedName>
    <definedName function="false" hidden="false" localSheetId="8" name="_xlnm.Print_Titles" vbProcedure="false">Septembre!$4:$6</definedName>
    <definedName function="false" hidden="false" name="AnnéeCalendrier" vbProcedure="false">Janvier!$AH$4</definedName>
    <definedName function="false" hidden="false" name="CléCongé" vbProcedure="false">Janvier!$C$2</definedName>
    <definedName function="false" hidden="false" name="CléMaladie" vbProcedure="false">Janvier!$J$2</definedName>
    <definedName function="false" hidden="false" name="CléPersonnalisée1" vbProcedure="false">janvier!#ref!</definedName>
    <definedName function="false" hidden="false" name="CléPersonnalisée2" vbProcedure="false">janvier!#ref!</definedName>
    <definedName function="false" hidden="false" name="CléPersonnel" vbProcedure="false">Janvier!$F$2</definedName>
    <definedName function="false" hidden="false" name="Nom_clé" vbProcedure="false">Janvier!$B$2</definedName>
    <definedName function="false" hidden="false" name="Titre1" vbProcedure="false">Janvier[[#Headers],[Nom de l’employé]]</definedName>
    <definedName function="false" hidden="false" name="Titre10" vbProcedure="false">Octobre[[#Headers],[Nom de l’employé]]</definedName>
    <definedName function="false" hidden="false" name="Titre11" vbProcedure="false">Novembre[[#Headers],[Nom de l’employé]]</definedName>
    <definedName function="false" hidden="false" name="Titre12" vbProcedure="false">Décembre[[#Headers],[Nom de l’employé]]</definedName>
    <definedName function="false" hidden="false" name="Titre2" vbProcedure="false">Février[[#Headers],[Nom de l’employé]]</definedName>
    <definedName function="false" hidden="false" name="Titre3" vbProcedure="false">Mars[[#Headers],[Nom de l’employé]]</definedName>
    <definedName function="false" hidden="false" name="Titre4" vbProcedure="false">Avril[[#Headers],[Nom de l’employé]]</definedName>
    <definedName function="false" hidden="false" name="Titre5" vbProcedure="false">Mai[[#Headers],[Nom de l’employé]]</definedName>
    <definedName function="false" hidden="false" name="Titre6" vbProcedure="false">Juin[[#Headers],[Nom de l’employé]]</definedName>
    <definedName function="false" hidden="false" name="Titre7" vbProcedure="false">Juillet[[#Headers],[Nom de l’employé]]</definedName>
    <definedName function="false" hidden="false" name="Titre8" vbProcedure="false">Août[[#Headers],[Nom de l’employé]]</definedName>
    <definedName function="false" hidden="false" name="Titre9" vbProcedure="false">Septembre[[#Headers],[Nom de l’employé]]</definedName>
    <definedName function="false" hidden="false" name="TitreColonne13" vbProcedure="false">NomEmployé[[#Headers],[Noms des employés]]</definedName>
    <definedName function="false" hidden="false" name="Titre_Absence_Employé" vbProcedure="false">Janvier!$B$1</definedName>
    <definedName function="false" hidden="false" name="ÉtiquetteCléCongé" vbProcedure="false">Janvier!$D$2</definedName>
    <definedName function="false" hidden="false" name="ÉtiquetteCléMaladie" vbProcedure="false">Janvier!$K$2</definedName>
    <definedName function="false" hidden="false" name="ÉtiquetteCléPersonnalisée1" vbProcedure="false">janvier!#ref!</definedName>
    <definedName function="false" hidden="false" name="ÉtiquetteCléPersonnalisée2" vbProcedure="false">janvier!#ref!</definedName>
    <definedName function="false" hidden="false" name="ÉtiquetteCléPersonnel" vbProcedure="false">Janvier!$G$2</definedName>
    <definedName function="false" hidden="false" localSheetId="0" name="NomMois" vbProcedure="false">Janvier!$B$4</definedName>
    <definedName function="false" hidden="false" localSheetId="0" name="_xlnm.Print_Titles" vbProcedure="false">Janvier!$4:$6</definedName>
    <definedName function="false" hidden="false" localSheetId="0" name="_xlnm.Print_Titles_0" vbProcedure="false">Janvier!$4:$6</definedName>
    <definedName function="false" hidden="false" localSheetId="1" name="NomMois" vbProcedure="false">Février!$B$4</definedName>
    <definedName function="false" hidden="false" localSheetId="1" name="_xlnm.Print_Titles" vbProcedure="false">Février!$4:$6</definedName>
    <definedName function="false" hidden="false" localSheetId="1" name="_xlnm.Print_Titles_0" vbProcedure="false">Février!$4:$6</definedName>
    <definedName function="false" hidden="false" localSheetId="2" name="NomMois" vbProcedure="false">Mars!$B$4</definedName>
    <definedName function="false" hidden="false" localSheetId="2" name="_xlnm.Print_Titles" vbProcedure="false">Mars!$4:$6</definedName>
    <definedName function="false" hidden="false" localSheetId="2" name="_xlnm.Print_Titles_0" vbProcedure="false">Mars!$4:$6</definedName>
    <definedName function="false" hidden="false" localSheetId="3" name="NomMois" vbProcedure="false">Avril!$B$4</definedName>
    <definedName function="false" hidden="false" localSheetId="3" name="_xlnm.Print_Titles" vbProcedure="false">Avril!$4:$6</definedName>
    <definedName function="false" hidden="false" localSheetId="3" name="_xlnm.Print_Titles_0" vbProcedure="false">Avril!$4:$6</definedName>
    <definedName function="false" hidden="false" localSheetId="4" name="NomMois" vbProcedure="false">Mai!$B$4</definedName>
    <definedName function="false" hidden="false" localSheetId="4" name="_xlnm.Print_Titles" vbProcedure="false">Mai!$4:$6</definedName>
    <definedName function="false" hidden="false" localSheetId="4" name="_xlnm.Print_Titles_0" vbProcedure="false">Mai!$4:$6</definedName>
    <definedName function="false" hidden="false" localSheetId="5" name="NomMois" vbProcedure="false">Juin!$B$4</definedName>
    <definedName function="false" hidden="false" localSheetId="5" name="_xlnm.Print_Titles" vbProcedure="false">Juin!$4:$6</definedName>
    <definedName function="false" hidden="false" localSheetId="5" name="_xlnm.Print_Titles_0" vbProcedure="false">Juin!$4:$6</definedName>
    <definedName function="false" hidden="false" localSheetId="6" name="NomMois" vbProcedure="false">Juillet!$B$4</definedName>
    <definedName function="false" hidden="false" localSheetId="6" name="_xlnm.Print_Titles" vbProcedure="false">Juillet!$4:$6</definedName>
    <definedName function="false" hidden="false" localSheetId="6" name="_xlnm.Print_Titles_0" vbProcedure="false">Juillet!$4:$6</definedName>
    <definedName function="false" hidden="false" localSheetId="7" name="NomMois" vbProcedure="false">Août!$B$4</definedName>
    <definedName function="false" hidden="false" localSheetId="7" name="_xlnm.Print_Titles" vbProcedure="false">Août!$4:$6</definedName>
    <definedName function="false" hidden="false" localSheetId="7" name="_xlnm.Print_Titles_0" vbProcedure="false">Août!$4:$6</definedName>
    <definedName function="false" hidden="false" localSheetId="8" name="NomMois" vbProcedure="false">Septembre!$B$4</definedName>
    <definedName function="false" hidden="false" localSheetId="8" name="_xlnm.Print_Titles" vbProcedure="false">Septembre!$4:$6</definedName>
    <definedName function="false" hidden="false" localSheetId="8" name="_xlnm.Print_Titles_0" vbProcedure="false">Septembre!$4:$6</definedName>
    <definedName function="false" hidden="false" localSheetId="9" name="NomMois" vbProcedure="false">Octobre!$B$4</definedName>
    <definedName function="false" hidden="false" localSheetId="9" name="_xlnm.Print_Titles" vbProcedure="false">Octobre!$4:$6</definedName>
    <definedName function="false" hidden="false" localSheetId="9" name="_xlnm.Print_Titles_0" vbProcedure="false">Octobre!$4:$6</definedName>
    <definedName function="false" hidden="false" localSheetId="10" name="NomMois" vbProcedure="false">Novembre!$B$4</definedName>
    <definedName function="false" hidden="false" localSheetId="10" name="_xlnm.Print_Titles" vbProcedure="false">Novembre!$4:$6</definedName>
    <definedName function="false" hidden="false" localSheetId="10" name="_xlnm.Print_Titles_0" vbProcedure="false">Novembre!$4:$6</definedName>
    <definedName function="false" hidden="false" localSheetId="11" name="NomMois" vbProcedure="false">Décembre!$B$4</definedName>
    <definedName function="false" hidden="false" localSheetId="11" name="_xlnm.Print_Titles" vbProcedure="false">Décembre!$4:$6</definedName>
    <definedName function="false" hidden="false" localSheetId="11" name="_xlnm.Print_Titles_0" vbProcedure="false">Décembre!$4:$6</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<sst xmlns="http://schemas.openxmlformats.org/spreadsheetml/2006/main" count="604" uniqueCount="70">
  <si>
    <t xml:space="preserve">Calendrier des absences des employés</t>
  </si>
  <si>
    <t xml:space="preserve">Clé de motif d’absence</t>
  </si>
  <si>
    <t xml:space="preserve">C</t>
  </si>
  <si>
    <t xml:space="preserve">Congés payés</t>
  </si>
  <si>
    <t xml:space="preserve">RTT</t>
  </si>
  <si>
    <t xml:space="preserve">dRTT</t>
  </si>
  <si>
    <t xml:space="preserve">demi RTT</t>
  </si>
  <si>
    <t xml:space="preserve">R</t>
  </si>
  <si>
    <t xml:space="preserve">Jours récupérés</t>
  </si>
  <si>
    <t xml:space="preserve">M</t>
  </si>
  <si>
    <t xml:space="preserve">Maladie</t>
  </si>
  <si>
    <t xml:space="preserve">Entrez l’année :</t>
  </si>
  <si>
    <t xml:space="preserve">Janvier</t>
  </si>
  <si>
    <t xml:space="preserve">Dates d’absence</t>
  </si>
  <si>
    <t xml:space="preserve">Nom de l’employé</t>
  </si>
  <si>
    <t xml:space="preserve">1</t>
  </si>
  <si>
    <t xml:space="preserve">2</t>
  </si>
  <si>
    <t xml:space="preserve">3</t>
  </si>
  <si>
    <t xml:space="preserve">4</t>
  </si>
  <si>
    <t xml:space="preserve">5</t>
  </si>
  <si>
    <t xml:space="preserve">6</t>
  </si>
  <si>
    <t xml:space="preserve">7</t>
  </si>
  <si>
    <t xml:space="preserve">8</t>
  </si>
  <si>
    <t xml:space="preserve">9</t>
  </si>
  <si>
    <t xml:space="preserve">10</t>
  </si>
  <si>
    <t xml:space="preserve">11</t>
  </si>
  <si>
    <t xml:space="preserve">12</t>
  </si>
  <si>
    <t xml:space="preserve">13</t>
  </si>
  <si>
    <t xml:space="preserve">14</t>
  </si>
  <si>
    <t xml:space="preserve">15</t>
  </si>
  <si>
    <t xml:space="preserve">16</t>
  </si>
  <si>
    <t xml:space="preserve">17</t>
  </si>
  <si>
    <t xml:space="preserve">18</t>
  </si>
  <si>
    <t xml:space="preserve">19</t>
  </si>
  <si>
    <t xml:space="preserve">20</t>
  </si>
  <si>
    <t xml:space="preserve">21</t>
  </si>
  <si>
    <t xml:space="preserve">22</t>
  </si>
  <si>
    <t xml:space="preserve">23</t>
  </si>
  <si>
    <t xml:space="preserve">24</t>
  </si>
  <si>
    <t xml:space="preserve">25</t>
  </si>
  <si>
    <t xml:space="preserve">26</t>
  </si>
  <si>
    <t xml:space="preserve">27</t>
  </si>
  <si>
    <t xml:space="preserve">28</t>
  </si>
  <si>
    <t xml:space="preserve">29</t>
  </si>
  <si>
    <t xml:space="preserve">30</t>
  </si>
  <si>
    <t xml:space="preserve">31</t>
  </si>
  <si>
    <t xml:space="preserve">RTT restants</t>
  </si>
  <si>
    <t xml:space="preserve">CP restants</t>
  </si>
  <si>
    <t xml:space="preserve">Drtt</t>
  </si>
  <si>
    <t xml:space="preserve">CP</t>
  </si>
  <si>
    <t xml:space="preserve">Février</t>
  </si>
  <si>
    <t xml:space="preserve"> </t>
  </si>
  <si>
    <t xml:space="preserve">  </t>
  </si>
  <si>
    <t xml:space="preserve">Mars</t>
  </si>
  <si>
    <t xml:space="preserve">Total des jours</t>
  </si>
  <si>
    <t xml:space="preserve">Avril</t>
  </si>
  <si>
    <t xml:space="preserve">Mai</t>
  </si>
  <si>
    <t xml:space="preserve">Juin</t>
  </si>
  <si>
    <t xml:space="preserve">Juillet</t>
  </si>
  <si>
    <t xml:space="preserve">Août</t>
  </si>
  <si>
    <t xml:space="preserve">Septembre</t>
  </si>
  <si>
    <t xml:space="preserve">Octobre</t>
  </si>
  <si>
    <t xml:space="preserve">Novembre</t>
  </si>
  <si>
    <t xml:space="preserve">Décembre</t>
  </si>
  <si>
    <t xml:space="preserve">Noms des employés</t>
  </si>
  <si>
    <t xml:space="preserve">Reste année -1</t>
  </si>
  <si>
    <t xml:space="preserve">Attribués</t>
  </si>
  <si>
    <t xml:space="preserve">Pris</t>
  </si>
  <si>
    <t xml:space="preserve">Reliquats</t>
  </si>
  <si>
    <t xml:space="preserve">Reliquat RTT</t>
  </si>
</sst>
</file>

<file path=xl/styles.xml><?xml version="1.0" encoding="utf-8"?>
<styleSheet xmlns="http://schemas.openxmlformats.org/spreadsheetml/2006/main">
  <numFmts count="3">
    <numFmt numFmtId="164" formatCode="General"/>
    <numFmt numFmtId="165" formatCode="0;0"/>
    <numFmt numFmtId="166" formatCode="0"/>
  </numFmts>
  <fonts count="10">
    <font>
      <sz val="11"/>
      <color rgb="FF000000"/>
      <name val="Calibri"/>
      <family val="2"/>
      <charset val="1"/>
    </font>
    <font>
      <sz val="10"/>
      <name val="Arial"/>
      <family val="0"/>
    </font>
    <font>
      <sz val="10"/>
      <name val="Arial"/>
      <family val="0"/>
    </font>
    <font>
      <sz val="10"/>
      <name val="Arial"/>
      <family val="0"/>
    </font>
    <font>
      <b val="true"/>
      <sz val="26"/>
      <color rgb="FF4B180E"/>
      <name val="Calibri"/>
      <family val="2"/>
      <charset val="1"/>
    </font>
    <font>
      <b val="true"/>
      <sz val="11"/>
      <color rgb="FF000000"/>
      <name val="Calibri"/>
      <family val="2"/>
      <charset val="1"/>
    </font>
    <font>
      <sz val="11"/>
      <color rgb="FF531A12"/>
      <name val="Calibri"/>
      <family val="2"/>
      <charset val="1"/>
    </font>
    <font>
      <b val="true"/>
      <sz val="18"/>
      <color rgb="FF7C271A"/>
      <name val="Calibri"/>
      <family val="2"/>
      <charset val="1"/>
    </font>
    <font>
      <b val="true"/>
      <sz val="11"/>
      <color rgb="FF6E2315"/>
      <name val="Calibri"/>
      <family val="2"/>
      <charset val="1"/>
    </font>
    <font>
      <b val="true"/>
      <sz val="14"/>
      <color rgb="FF000000"/>
      <name val="Calibri"/>
      <family val="2"/>
      <charset val="1"/>
    </font>
  </fonts>
  <fills count="9">
    <fill>
      <patternFill patternType="none"/>
    </fill>
    <fill>
      <patternFill patternType="gray125"/>
    </fill>
    <fill>
      <patternFill patternType="solid">
        <fgColor rgb="FFF1F2E8"/>
        <bgColor rgb="FFFFFFFF"/>
      </patternFill>
    </fill>
    <fill>
      <patternFill patternType="solid">
        <fgColor rgb="FF95A3CF"/>
        <bgColor rgb="FFB8C2DF"/>
      </patternFill>
    </fill>
    <fill>
      <patternFill patternType="solid">
        <fgColor rgb="FFFFFFFF"/>
        <bgColor rgb="FFF1F2E8"/>
      </patternFill>
    </fill>
    <fill>
      <patternFill patternType="solid">
        <fgColor rgb="FFAD7FA8"/>
        <bgColor rgb="FF95A3CF"/>
      </patternFill>
    </fill>
    <fill>
      <patternFill patternType="solid">
        <fgColor rgb="FFD3D7CF"/>
        <bgColor rgb="FFDFE1CA"/>
      </patternFill>
    </fill>
    <fill>
      <patternFill patternType="solid">
        <fgColor rgb="FF8AE234"/>
        <bgColor rgb="FFC3D09E"/>
      </patternFill>
    </fill>
    <fill>
      <patternFill patternType="solid">
        <fgColor rgb="FFE9B96E"/>
        <bgColor rgb="FFF5CDAC"/>
      </patternFill>
    </fill>
  </fills>
  <borders count="3">
    <border diagonalUp="false" diagonalDown="false">
      <left/>
      <right/>
      <top/>
      <bottom/>
      <diagonal/>
    </border>
    <border diagonalUp="false" diagonalDown="false">
      <left style="thin"/>
      <right style="thin"/>
      <top style="thin"/>
      <bottom style="thin"/>
      <diagonal/>
    </border>
    <border diagonalUp="false" diagonalDown="false">
      <left/>
      <right/>
      <top/>
      <bottom style="thin"/>
      <diagonal/>
    </border>
  </borders>
  <cellStyleXfs count="21">
    <xf numFmtId="164" fontId="0" fillId="0" borderId="0" applyFont="true" applyBorder="true" applyAlignment="true" applyProtection="true">
      <alignment horizontal="left" vertical="center"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6" fontId="0" fillId="0" borderId="0" applyFont="true" applyBorder="false" applyAlignment="true" applyProtection="false">
      <alignment horizontal="center" vertical="center" textRotation="0" wrapText="false" indent="0" shrinkToFit="false"/>
    </xf>
  </cellStyleXfs>
  <cellXfs count="37">
    <xf numFmtId="164" fontId="0" fillId="0" borderId="0" xfId="0" applyFont="false" applyBorder="false" applyAlignment="false" applyProtection="false">
      <alignment horizontal="left" vertical="center" textRotation="0" wrapText="false" indent="0" shrinkToFit="false"/>
      <protection locked="true" hidden="false"/>
    </xf>
    <xf numFmtId="164" fontId="0" fillId="0" borderId="0" xfId="0" applyFont="false" applyBorder="false" applyAlignment="false" applyProtection="true">
      <alignment horizontal="left" vertical="center" textRotation="0" wrapText="false" indent="0" shrinkToFit="false"/>
      <protection locked="true" hidden="false"/>
    </xf>
    <xf numFmtId="164" fontId="0" fillId="0" borderId="0" xfId="0" applyFont="false" applyBorder="false" applyAlignment="true" applyProtection="true">
      <alignment horizontal="left" vertical="center" textRotation="0" wrapText="true" indent="0" shrinkToFit="false"/>
      <protection locked="true" hidden="false"/>
    </xf>
    <xf numFmtId="164" fontId="4" fillId="0" borderId="0" xfId="0" applyFont="true" applyBorder="true" applyAlignment="true" applyProtection="true">
      <alignment horizontal="general" vertical="top" textRotation="0" wrapText="false" indent="0" shrinkToFit="false"/>
      <protection locked="true" hidden="false"/>
    </xf>
    <xf numFmtId="164" fontId="5" fillId="0" borderId="0" xfId="0" applyFont="true" applyBorder="false" applyAlignment="false" applyProtection="true">
      <alignment horizontal="left" vertical="center" textRotation="0" wrapText="false" indent="0" shrinkToFit="false"/>
      <protection locked="true" hidden="false"/>
    </xf>
    <xf numFmtId="164" fontId="5" fillId="0" borderId="0" xfId="0" applyFont="true" applyBorder="true" applyAlignment="true" applyProtection="true">
      <alignment horizontal="center" vertical="center" textRotation="0" wrapText="false" indent="0" shrinkToFit="false"/>
      <protection locked="true" hidden="false"/>
    </xf>
    <xf numFmtId="164" fontId="0" fillId="0" borderId="0" xfId="0" applyFont="true" applyBorder="true" applyAlignment="true" applyProtection="true">
      <alignment horizontal="left" vertical="center" textRotation="0" wrapText="false" indent="0" shrinkToFit="false"/>
      <protection locked="true" hidden="false"/>
    </xf>
    <xf numFmtId="164" fontId="0" fillId="0" borderId="0" xfId="0" applyFont="false" applyBorder="true" applyAlignment="true" applyProtection="true">
      <alignment horizontal="left" vertical="center" textRotation="0" wrapText="false" indent="0" shrinkToFit="false"/>
      <protection locked="true" hidden="false"/>
    </xf>
    <xf numFmtId="165" fontId="5" fillId="0" borderId="0" xfId="0" applyFont="true" applyBorder="true" applyAlignment="true" applyProtection="true">
      <alignment horizontal="center" vertical="center" textRotation="0" wrapText="false" indent="0" shrinkToFit="false"/>
      <protection locked="true" hidden="false"/>
    </xf>
    <xf numFmtId="164" fontId="6" fillId="0" borderId="0" xfId="0" applyFont="true" applyBorder="false" applyAlignment="false" applyProtection="true">
      <alignment horizontal="left" vertical="center" textRotation="0" wrapText="false" indent="0" shrinkToFit="false"/>
      <protection locked="true" hidden="false"/>
    </xf>
    <xf numFmtId="164" fontId="7" fillId="0" borderId="0" xfId="0" applyFont="true" applyBorder="true" applyAlignment="false" applyProtection="true">
      <alignment horizontal="left" vertical="center" textRotation="0" wrapText="false" indent="0" shrinkToFit="false"/>
      <protection locked="true" hidden="false"/>
    </xf>
    <xf numFmtId="164" fontId="0" fillId="0" borderId="0" xfId="0" applyFont="false" applyBorder="true" applyAlignment="false" applyProtection="true">
      <alignment horizontal="left" vertical="center" textRotation="0" wrapText="false" indent="0" shrinkToFit="false"/>
      <protection locked="true" hidden="false"/>
    </xf>
    <xf numFmtId="164" fontId="0" fillId="0" borderId="0" xfId="0" applyFont="false" applyBorder="false" applyAlignment="true" applyProtection="true">
      <alignment horizontal="center" vertical="center" textRotation="0" wrapText="false" indent="0" shrinkToFit="false"/>
      <protection locked="true" hidden="false"/>
    </xf>
    <xf numFmtId="164" fontId="0" fillId="0" borderId="0" xfId="0" applyFont="true" applyBorder="true" applyAlignment="true" applyProtection="true">
      <alignment horizontal="left" vertical="center" textRotation="0" wrapText="false" indent="1" shrinkToFit="false"/>
      <protection locked="true" hidden="false"/>
    </xf>
    <xf numFmtId="164" fontId="0" fillId="0" borderId="0" xfId="0" applyFont="true" applyBorder="true" applyAlignment="true" applyProtection="true">
      <alignment horizontal="center" vertical="center" textRotation="0" wrapText="false" indent="0" shrinkToFit="false"/>
      <protection locked="true" hidden="false"/>
    </xf>
    <xf numFmtId="164" fontId="8" fillId="2" borderId="0" xfId="0" applyFont="true" applyBorder="false" applyAlignment="false" applyProtection="true">
      <alignment horizontal="left" vertical="center" textRotation="0" wrapText="false" indent="0" shrinkToFit="false"/>
      <protection locked="true" hidden="false"/>
    </xf>
    <xf numFmtId="164" fontId="0" fillId="3" borderId="0" xfId="0" applyFont="true" applyBorder="true" applyAlignment="true" applyProtection="true">
      <alignment horizontal="center" vertical="center" textRotation="0" wrapText="false" indent="0" shrinkToFit="false"/>
      <protection locked="true" hidden="false"/>
    </xf>
    <xf numFmtId="166" fontId="0" fillId="4" borderId="1" xfId="20" applyFont="false" applyBorder="true" applyAlignment="false" applyProtection="true">
      <alignment horizontal="center" vertical="center" textRotation="0" wrapText="false" indent="0" shrinkToFit="false"/>
      <protection locked="true" hidden="false"/>
    </xf>
    <xf numFmtId="166" fontId="0" fillId="3" borderId="0" xfId="20" applyFont="false" applyBorder="true" applyAlignment="false" applyProtection="true">
      <alignment horizontal="center" vertical="center" textRotation="0" wrapText="false" indent="0" shrinkToFit="false"/>
      <protection locked="true" hidden="false"/>
    </xf>
    <xf numFmtId="166" fontId="0" fillId="0" borderId="0" xfId="20" applyFont="false" applyBorder="true" applyAlignment="false" applyProtection="true">
      <alignment horizontal="center" vertical="center" textRotation="0" wrapText="false" indent="0" shrinkToFit="false"/>
      <protection locked="true" hidden="false"/>
    </xf>
    <xf numFmtId="166" fontId="0" fillId="3" borderId="0" xfId="20" applyFont="true" applyBorder="true" applyAlignment="false" applyProtection="true">
      <alignment horizontal="center" vertical="center" textRotation="0" wrapText="false" indent="0" shrinkToFit="false"/>
      <protection locked="true" hidden="false"/>
    </xf>
    <xf numFmtId="165" fontId="0" fillId="0" borderId="0" xfId="0" applyFont="true" applyBorder="true" applyAlignment="true" applyProtection="true">
      <alignment horizontal="center" vertical="center" textRotation="0" wrapText="false" indent="0" shrinkToFit="false"/>
      <protection locked="true" hidden="false"/>
    </xf>
    <xf numFmtId="164" fontId="0" fillId="0" borderId="2" xfId="0" applyFont="false" applyBorder="true" applyAlignment="false" applyProtection="true">
      <alignment horizontal="left" vertical="center" textRotation="0" wrapText="false" indent="0" shrinkToFit="false"/>
      <protection locked="true" hidden="false"/>
    </xf>
    <xf numFmtId="164" fontId="0" fillId="0" borderId="0" xfId="0" applyFont="false" applyBorder="true" applyAlignment="true" applyProtection="true">
      <alignment horizontal="general" vertical="top" textRotation="0" wrapText="false" indent="0" shrinkToFit="false"/>
      <protection locked="true" hidden="false"/>
    </xf>
    <xf numFmtId="164" fontId="0" fillId="0" borderId="0" xfId="0" applyFont="true" applyBorder="true" applyAlignment="true" applyProtection="true">
      <alignment horizontal="center" vertical="center" textRotation="0" wrapText="false" indent="0" shrinkToFit="false"/>
      <protection locked="true" hidden="false"/>
    </xf>
    <xf numFmtId="164" fontId="4" fillId="0" borderId="0" xfId="0" applyFont="true" applyBorder="true" applyAlignment="false" applyProtection="true">
      <alignment horizontal="left" vertical="center" textRotation="0" wrapText="false" indent="0" shrinkToFit="false"/>
      <protection locked="true" hidden="false"/>
    </xf>
    <xf numFmtId="164" fontId="9" fillId="5" borderId="0" xfId="0" applyFont="true" applyBorder="false" applyAlignment="true" applyProtection="false">
      <alignment horizontal="center" vertical="center" textRotation="0" wrapText="false" indent="0" shrinkToFit="false"/>
      <protection locked="true" hidden="false"/>
    </xf>
    <xf numFmtId="164" fontId="9" fillId="6" borderId="0" xfId="0" applyFont="true" applyBorder="true" applyAlignment="true" applyProtection="false">
      <alignment horizontal="center" vertical="center" textRotation="0" wrapText="false" indent="0" shrinkToFit="false"/>
      <protection locked="true" hidden="false"/>
    </xf>
    <xf numFmtId="164" fontId="9" fillId="7" borderId="0" xfId="0" applyFont="true" applyBorder="true" applyAlignment="true" applyProtection="false">
      <alignment horizontal="center" vertical="center" textRotation="0" wrapText="false" indent="0" shrinkToFit="false"/>
      <protection locked="true" hidden="false"/>
    </xf>
    <xf numFmtId="164" fontId="9" fillId="8" borderId="0" xfId="0" applyFont="true" applyBorder="true" applyAlignment="true" applyProtection="false">
      <alignment horizontal="center" vertical="center" textRotation="0" wrapText="false" indent="0" shrinkToFit="false"/>
      <protection locked="true" hidden="false"/>
    </xf>
    <xf numFmtId="164" fontId="0" fillId="0" borderId="0" xfId="0" applyFont="true" applyBorder="false" applyAlignment="false" applyProtection="false">
      <alignment horizontal="left" vertical="center" textRotation="0" wrapText="false" indent="0" shrinkToFit="false"/>
      <protection locked="true" hidden="false"/>
    </xf>
    <xf numFmtId="164" fontId="0" fillId="5" borderId="0" xfId="0" applyFont="true" applyBorder="false" applyAlignment="true" applyProtection="false">
      <alignment horizontal="center" vertical="center" textRotation="0" wrapText="false" indent="0" shrinkToFit="false"/>
      <protection locked="true" hidden="false"/>
    </xf>
    <xf numFmtId="164" fontId="0" fillId="6" borderId="0" xfId="0" applyFont="true" applyBorder="false" applyAlignment="true" applyProtection="false">
      <alignment horizontal="center" vertical="center" textRotation="0" wrapText="false" indent="0" shrinkToFit="false"/>
      <protection locked="true" hidden="false"/>
    </xf>
    <xf numFmtId="164" fontId="0" fillId="7" borderId="0" xfId="0" applyFont="true" applyBorder="false" applyAlignment="true" applyProtection="false">
      <alignment horizontal="center" vertical="center" textRotation="0" wrapText="false" indent="0" shrinkToFit="false"/>
      <protection locked="true" hidden="false"/>
    </xf>
    <xf numFmtId="164" fontId="0" fillId="8" borderId="0" xfId="0" applyFont="true" applyBorder="false" applyAlignment="true" applyProtection="false">
      <alignment horizontal="center" vertical="center" textRotation="0" wrapText="false" indent="0" shrinkToFit="false"/>
      <protection locked="true" hidden="false"/>
    </xf>
    <xf numFmtId="164" fontId="0" fillId="0" borderId="0" xfId="0" applyFont="true" applyBorder="true" applyAlignment="false" applyProtection="false">
      <alignment horizontal="left" vertical="center" textRotation="0" wrapText="false" indent="0" shrinkToFit="false"/>
      <protection locked="true" hidden="false"/>
    </xf>
    <xf numFmtId="164" fontId="0" fillId="5" borderId="0" xfId="0" applyFont="false" applyBorder="false" applyAlignment="true" applyProtection="false">
      <alignment horizontal="center" vertical="center" textRotation="0" wrapText="false" indent="0" shrinkToFit="false"/>
      <protection locked="true" hidden="false"/>
    </xf>
  </cellXfs>
  <cellStyles count="7">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 name="Excel Built-in Explanatory Text" xfId="20" builtinId="53" customBuiltin="true"/>
  </cellStyles>
  <dxfs count="31">
    <dxf>
      <font>
        <name val="Calibri"/>
        <charset val="1"/>
        <family val="2"/>
        <color rgb="FF000000"/>
      </font>
    </dxf>
    <dxf>
      <font>
        <color rgb="FF000000"/>
      </font>
      <fill>
        <patternFill>
          <bgColor rgb="FFB8C2DF"/>
        </patternFill>
      </fill>
    </dxf>
    <dxf>
      <font>
        <color rgb="FF000000"/>
      </font>
      <fill>
        <patternFill>
          <bgColor rgb="FFFFE085"/>
        </patternFill>
      </fill>
    </dxf>
    <dxf>
      <font>
        <color rgb="FF000000"/>
      </font>
      <fill>
        <patternFill>
          <bgColor rgb="FFC3D09E"/>
        </patternFill>
      </fill>
    </dxf>
    <dxf>
      <font>
        <color rgb="FF000000"/>
      </font>
      <fill>
        <patternFill>
          <bgColor rgb="FFF5CDAC"/>
        </patternFill>
      </fill>
    </dxf>
    <dxf>
      <font>
        <color rgb="FF000000"/>
      </font>
      <fill>
        <patternFill>
          <bgColor rgb="FFDE7566"/>
        </patternFill>
      </fill>
    </dxf>
    <dxf>
      <font>
        <color rgb="FF000000"/>
      </font>
      <fill>
        <patternFill>
          <bgColor rgb="FFB8C2DF"/>
        </patternFill>
      </fill>
    </dxf>
    <dxf>
      <font>
        <color rgb="FF000000"/>
      </font>
      <fill>
        <patternFill>
          <bgColor rgb="FFFFE085"/>
        </patternFill>
      </fill>
    </dxf>
    <dxf>
      <font>
        <color rgb="FF000000"/>
      </font>
      <fill>
        <patternFill>
          <bgColor rgb="FFC3D09E"/>
        </patternFill>
      </fill>
    </dxf>
    <dxf>
      <font>
        <color rgb="FF000000"/>
      </font>
      <fill>
        <patternFill>
          <bgColor rgb="FFF5CDAC"/>
        </patternFill>
      </fill>
    </dxf>
    <dxf>
      <font>
        <color rgb="FF000000"/>
      </font>
      <fill>
        <patternFill>
          <bgColor rgb="FFDE7566"/>
        </patternFill>
      </fill>
    </dxf>
    <dxf>
      <font>
        <color rgb="FF000000"/>
      </font>
      <fill>
        <patternFill>
          <bgColor rgb="FFB8C2DF"/>
        </patternFill>
      </fill>
    </dxf>
    <dxf>
      <font>
        <color rgb="FF000000"/>
      </font>
      <fill>
        <patternFill>
          <bgColor rgb="FFFFE085"/>
        </patternFill>
      </fill>
    </dxf>
    <dxf>
      <font>
        <color rgb="FF000000"/>
      </font>
      <fill>
        <patternFill>
          <bgColor rgb="FFC3D09E"/>
        </patternFill>
      </fill>
    </dxf>
    <dxf>
      <font>
        <color rgb="FF000000"/>
      </font>
      <fill>
        <patternFill>
          <bgColor rgb="FFF5CDAC"/>
        </patternFill>
      </fill>
    </dxf>
    <dxf>
      <font>
        <color rgb="FF000000"/>
      </font>
      <fill>
        <patternFill>
          <bgColor rgb="FFDE7566"/>
        </patternFill>
      </fill>
    </dxf>
    <dxf>
      <font>
        <color rgb="FF000000"/>
      </font>
      <fill>
        <patternFill>
          <bgColor rgb="FFB8C2DF"/>
        </patternFill>
      </fill>
    </dxf>
    <dxf>
      <font>
        <color rgb="FF000000"/>
      </font>
      <fill>
        <patternFill>
          <bgColor rgb="FFFFE085"/>
        </patternFill>
      </fill>
    </dxf>
    <dxf>
      <font>
        <color rgb="FF000000"/>
      </font>
      <fill>
        <patternFill>
          <bgColor rgb="FFC3D09E"/>
        </patternFill>
      </fill>
    </dxf>
    <dxf>
      <font>
        <color rgb="FF000000"/>
      </font>
      <fill>
        <patternFill>
          <bgColor rgb="FFF5CDAC"/>
        </patternFill>
      </fill>
    </dxf>
    <dxf>
      <font>
        <color rgb="FF000000"/>
      </font>
      <fill>
        <patternFill>
          <bgColor rgb="FFDE7566"/>
        </patternFill>
      </fill>
    </dxf>
    <dxf>
      <font>
        <color rgb="FF000000"/>
      </font>
      <fill>
        <patternFill>
          <bgColor rgb="FFB8C2DF"/>
        </patternFill>
      </fill>
    </dxf>
    <dxf>
      <font>
        <color rgb="FF000000"/>
      </font>
      <fill>
        <patternFill>
          <bgColor rgb="FFFFE085"/>
        </patternFill>
      </fill>
    </dxf>
    <dxf>
      <font>
        <color rgb="FF000000"/>
      </font>
      <fill>
        <patternFill>
          <bgColor rgb="FFC3D09E"/>
        </patternFill>
      </fill>
    </dxf>
    <dxf>
      <font>
        <color rgb="FF000000"/>
      </font>
      <fill>
        <patternFill>
          <bgColor rgb="FFF5CDAC"/>
        </patternFill>
      </fill>
    </dxf>
    <dxf>
      <font>
        <color rgb="FF000000"/>
      </font>
      <fill>
        <patternFill>
          <bgColor rgb="FFDE7566"/>
        </patternFill>
      </fill>
    </dxf>
    <dxf>
      <font>
        <color rgb="FF000000"/>
      </font>
      <fill>
        <patternFill>
          <bgColor rgb="FFB8C2DF"/>
        </patternFill>
      </fill>
    </dxf>
    <dxf>
      <font>
        <color rgb="FF000000"/>
      </font>
      <fill>
        <patternFill>
          <bgColor rgb="FFFFE085"/>
        </patternFill>
      </fill>
    </dxf>
    <dxf>
      <font>
        <color rgb="FF000000"/>
      </font>
      <fill>
        <patternFill>
          <bgColor rgb="FFC3D09E"/>
        </patternFill>
      </fill>
    </dxf>
    <dxf>
      <font>
        <color rgb="FF000000"/>
      </font>
      <fill>
        <patternFill>
          <bgColor rgb="FFF5CDAC"/>
        </patternFill>
      </fill>
    </dxf>
    <dxf>
      <font>
        <color rgb="FF000000"/>
      </font>
      <fill>
        <patternFill>
          <bgColor rgb="FFDE7566"/>
        </patternFill>
      </fill>
    </dxf>
  </dxfs>
  <colors>
    <indexedColors>
      <rgbColor rgb="FF000000"/>
      <rgbColor rgb="FFFFFFFF"/>
      <rgbColor rgb="FFFF0000"/>
      <rgbColor rgb="FF00FF00"/>
      <rgbColor rgb="FF0000FF"/>
      <rgbColor rgb="FFFFFF00"/>
      <rgbColor rgb="FFFF00FF"/>
      <rgbColor rgb="FF00FFFF"/>
      <rgbColor rgb="FF6E2315"/>
      <rgbColor rgb="FF008000"/>
      <rgbColor rgb="FF000080"/>
      <rgbColor rgb="FF808000"/>
      <rgbColor rgb="FF800080"/>
      <rgbColor rgb="FF008080"/>
      <rgbColor rgb="FFB8C2DF"/>
      <rgbColor rgb="FFAD7FA8"/>
      <rgbColor rgb="FF95A3CF"/>
      <rgbColor rgb="FF993366"/>
      <rgbColor rgb="FFFFF0C2"/>
      <rgbColor rgb="FFF1F2E8"/>
      <rgbColor rgb="FF4B180E"/>
      <rgbColor rgb="FFDE7566"/>
      <rgbColor rgb="FF0066CC"/>
      <rgbColor rgb="FFD3D7CF"/>
      <rgbColor rgb="FF000080"/>
      <rgbColor rgb="FFFF00FF"/>
      <rgbColor rgb="FFFFFF00"/>
      <rgbColor rgb="FF00FFFF"/>
      <rgbColor rgb="FF800080"/>
      <rgbColor rgb="FF531A12"/>
      <rgbColor rgb="FF008080"/>
      <rgbColor rgb="FF0000FF"/>
      <rgbColor rgb="FF00CCFF"/>
      <rgbColor rgb="FFCCFFFF"/>
      <rgbColor rgb="FFDFE1CA"/>
      <rgbColor rgb="FFFFE085"/>
      <rgbColor rgb="FFC3D09E"/>
      <rgbColor rgb="FFFF99CC"/>
      <rgbColor rgb="FFC3C79C"/>
      <rgbColor rgb="FFF5CDAC"/>
      <rgbColor rgb="FF3366FF"/>
      <rgbColor rgb="FF33CCCC"/>
      <rgbColor rgb="FF8AE234"/>
      <rgbColor rgb="FFE9B96E"/>
      <rgbColor rgb="FFFF9900"/>
      <rgbColor rgb="FFFF6600"/>
      <rgbColor rgb="FF666699"/>
      <rgbColor rgb="FF919756"/>
      <rgbColor rgb="FF003366"/>
      <rgbColor rgb="FF339966"/>
      <rgbColor rgb="FF003300"/>
      <rgbColor rgb="FF1D1E11"/>
      <rgbColor rgb="FF7C271A"/>
      <rgbColor rgb="FF993366"/>
      <rgbColor rgb="FF333399"/>
      <rgbColor rgb="FF484C2B"/>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sharedStrings" Target="sharedStrings.xml"/>
</Relationships>
</file>

<file path=xl/tables/table1.xml><?xml version="1.0" encoding="utf-8"?>
<table xmlns="http://schemas.openxmlformats.org/spreadsheetml/2006/main" id="1" name="Août" displayName="Août"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tables/table2.xml><?xml version="1.0" encoding="utf-8"?>
<table xmlns="http://schemas.openxmlformats.org/spreadsheetml/2006/main" id="2" name="Avril" displayName="Avril"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tables/table3.xml><?xml version="1.0" encoding="utf-8"?>
<table xmlns="http://schemas.openxmlformats.org/spreadsheetml/2006/main" id="3" name="Décembre" displayName="Décembre"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tables/table4.xml><?xml version="1.0" encoding="utf-8"?>
<table xmlns="http://schemas.openxmlformats.org/spreadsheetml/2006/main" id="4" name="Février" displayName="Février" ref="B6:AI14" headerRowCount="1" totalsRowCount="1" totalsRowShown="1">
  <tableColumns count="34">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 "/>
    <tableColumn id="32" name="  "/>
    <tableColumn id="33" name="RTT restants"/>
    <tableColumn id="34" name="CP restants"/>
  </tableColumns>
</table>
</file>

<file path=xl/tables/table5.xml><?xml version="1.0" encoding="utf-8"?>
<table xmlns="http://schemas.openxmlformats.org/spreadsheetml/2006/main" id="5" name="Janvier" displayName="Janvier" ref="B6:AI14" headerRowCount="1" totalsRowCount="1" totalsRowShown="1">
  <autoFilter ref="B6:AI14"/>
  <tableColumns count="34">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RTT restants"/>
    <tableColumn id="34" name="CP restants"/>
  </tableColumns>
</table>
</file>

<file path=xl/tables/table6.xml><?xml version="1.0" encoding="utf-8"?>
<table xmlns="http://schemas.openxmlformats.org/spreadsheetml/2006/main" id="6" name="Juillet" displayName="Juillet"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tables/table7.xml><?xml version="1.0" encoding="utf-8"?>
<table xmlns="http://schemas.openxmlformats.org/spreadsheetml/2006/main" id="7" name="Juin" displayName="Juin"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tables/table8.xml><?xml version="1.0" encoding="utf-8"?>
<table xmlns="http://schemas.openxmlformats.org/spreadsheetml/2006/main" id="8" name="Mai" displayName="Mai"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tables/table9.xml><?xml version="1.0" encoding="utf-8"?>
<table xmlns="http://schemas.openxmlformats.org/spreadsheetml/2006/main" id="9" name="Mars" displayName="Mars"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tables/table10.xml><?xml version="1.0" encoding="utf-8"?>
<table xmlns="http://schemas.openxmlformats.org/spreadsheetml/2006/main" id="10" name="NomEmployé" displayName="NomEmployé" ref="B3:B10" headerRowCount="1" totalsRowCount="0" totalsRowShown="0">
  <autoFilter ref="B3:B10"/>
  <tableColumns count="1">
    <tableColumn id="1" name="Noms des employés"/>
  </tableColumns>
</table>
</file>

<file path=xl/tables/table11.xml><?xml version="1.0" encoding="utf-8"?>
<table xmlns="http://schemas.openxmlformats.org/spreadsheetml/2006/main" id="11" name="Novembre" displayName="Novembre"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tables/table12.xml><?xml version="1.0" encoding="utf-8"?>
<table xmlns="http://schemas.openxmlformats.org/spreadsheetml/2006/main" id="12" name="Octobre" displayName="Octobre"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tables/table13.xml><?xml version="1.0" encoding="utf-8"?>
<table xmlns="http://schemas.openxmlformats.org/spreadsheetml/2006/main" id="13" name="Septembre" displayName="Septembre" ref="B6:AH14" headerRowCount="1" totalsRowCount="1" totalsRowShown="1">
  <tableColumns count="33">
    <tableColumn id="1" name="Nom de l’employé"/>
    <tableColumn id="2" name="1"/>
    <tableColumn id="3" name="2"/>
    <tableColumn id="4" name="3"/>
    <tableColumn id="5" name="4"/>
    <tableColumn id="6" name="5"/>
    <tableColumn id="7" name="6"/>
    <tableColumn id="8" name="7"/>
    <tableColumn id="9" name="8"/>
    <tableColumn id="10" name="9"/>
    <tableColumn id="11" name="10"/>
    <tableColumn id="12" name="11"/>
    <tableColumn id="13" name="12"/>
    <tableColumn id="14" name="13"/>
    <tableColumn id="15" name="14"/>
    <tableColumn id="16" name="15"/>
    <tableColumn id="17" name="16"/>
    <tableColumn id="18" name="17"/>
    <tableColumn id="19" name="18"/>
    <tableColumn id="20" name="19"/>
    <tableColumn id="21" name="20"/>
    <tableColumn id="22" name="21"/>
    <tableColumn id="23" name="22"/>
    <tableColumn id="24" name="23"/>
    <tableColumn id="25" name="24"/>
    <tableColumn id="26" name="25"/>
    <tableColumn id="27" name="26"/>
    <tableColumn id="28" name="27"/>
    <tableColumn id="29" name="28"/>
    <tableColumn id="30" name="29"/>
    <tableColumn id="31" name="30"/>
    <tableColumn id="32" name="31"/>
    <tableColumn id="33" name="Total des jours"/>
  </tableColumns>
</table>
</file>

<file path=xl/worksheets/_rels/sheet1.xml.rels><?xml version="1.0" encoding="UTF-8"?>
<Relationships xmlns="http://schemas.openxmlformats.org/package/2006/relationships"><Relationship Id="rId1" Type="http://schemas.openxmlformats.org/officeDocument/2006/relationships/table" Target="../tables/table5.xml"/>
</Relationships>
</file>

<file path=xl/worksheets/_rels/sheet2.xml.rels><?xml version="1.0" encoding="UTF-8"?>
<Relationships xmlns="http://schemas.openxmlformats.org/package/2006/relationships"><Relationship Id="rId1" Type="http://schemas.openxmlformats.org/officeDocument/2006/relationships/table" Target="../tables/table4.xml"/>
</Relationships>
</file>

<file path=xl/worksheets/_rels/sheet3.xml.rels><?xml version="1.0" encoding="UTF-8"?>
<Relationships xmlns="http://schemas.openxmlformats.org/package/2006/relationships"><Relationship Id="rId1" Type="http://schemas.openxmlformats.org/officeDocument/2006/relationships/table" Target="../tables/table9.xml"/>
</Relationships>
</file>

<file path=xl/worksheets/_rels/sheet4.xml.rels><?xml version="1.0" encoding="UTF-8"?>
<Relationships xmlns="http://schemas.openxmlformats.org/package/2006/relationships"><Relationship Id="rId1" Type="http://schemas.openxmlformats.org/officeDocument/2006/relationships/table" Target="../tables/table2.xml"/>
</Relationships>
</file>

<file path=xl/worksheets/_rels/sheet5.xml.rels><?xml version="1.0" encoding="UTF-8"?>
<Relationships xmlns="http://schemas.openxmlformats.org/package/2006/relationships"><Relationship Id="rId1" Type="http://schemas.openxmlformats.org/officeDocument/2006/relationships/table" Target="../tables/table8.xml"/>
</Relationships>
</file>

<file path=xl/worksheets/_rels/sheet6.xml.rels><?xml version="1.0" encoding="UTF-8"?>
<Relationships xmlns="http://schemas.openxmlformats.org/package/2006/relationships"><Relationship Id="rId1" Type="http://schemas.openxmlformats.org/officeDocument/2006/relationships/table" Target="../tables/table7.xml"/>
</Relationships>
</file>

<file path=xl/worksheets/_rels/sheet7.xml.rels><?xml version="1.0" encoding="UTF-8"?>
<Relationships xmlns="http://schemas.openxmlformats.org/package/2006/relationships"><Relationship Id="rId1" Type="http://schemas.openxmlformats.org/officeDocument/2006/relationships/table" Target="../tables/table6.xml"/>
</Relationships>
</file>

<file path=xl/worksheets/_rels/sheet8.xml.rels><?xml version="1.0" encoding="UTF-8"?>
<Relationships xmlns="http://schemas.openxmlformats.org/package/2006/relationships"><Relationship Id="rId1" Type="http://schemas.openxmlformats.org/officeDocument/2006/relationships/table" Target="../tables/table1.xml"/>
</Relationships>
</file>

<file path=xl/worksheets/_rels/sheet9.xml.rels><?xml version="1.0" encoding="UTF-8"?>
<Relationships xmlns="http://schemas.openxmlformats.org/package/2006/relationships"><Relationship Id="rId1" Type="http://schemas.openxmlformats.org/officeDocument/2006/relationships/table" Target="../tables/table13.xml"/>
</Relationships>
</file>

<file path=xl/worksheets/_rels/sheet10.xml.rels><?xml version="1.0" encoding="UTF-8"?>
<Relationships xmlns="http://schemas.openxmlformats.org/package/2006/relationships"><Relationship Id="rId1" Type="http://schemas.openxmlformats.org/officeDocument/2006/relationships/table" Target="../tables/table12.xml"/>
</Relationships>
</file>

<file path=xl/worksheets/_rels/sheet11.xml.rels><?xml version="1.0" encoding="UTF-8"?>
<Relationships xmlns="http://schemas.openxmlformats.org/package/2006/relationships"><Relationship Id="rId1" Type="http://schemas.openxmlformats.org/officeDocument/2006/relationships/table" Target="../tables/table11.xml"/>
</Relationships>
</file>

<file path=xl/worksheets/_rels/sheet12.xml.rels><?xml version="1.0" encoding="UTF-8"?>
<Relationships xmlns="http://schemas.openxmlformats.org/package/2006/relationships"><Relationship Id="rId1" Type="http://schemas.openxmlformats.org/officeDocument/2006/relationships/table" Target="../tables/table3.xml"/>
</Relationships>
</file>

<file path=xl/worksheets/_rels/sheet13.xml.rels><?xml version="1.0" encoding="UTF-8"?>
<Relationships xmlns="http://schemas.openxmlformats.org/package/2006/relationships"><Relationship Id="rId1" Type="http://schemas.openxmlformats.org/officeDocument/2006/relationships/table" Target="../tables/table10.xml"/>
</Relationships>
</file>

<file path=xl/worksheets/sheet1.xml><?xml version="1.0" encoding="utf-8"?>
<worksheet xmlns="http://schemas.openxmlformats.org/spreadsheetml/2006/main" xmlns:r="http://schemas.openxmlformats.org/officeDocument/2006/relationships">
  <sheetPr filterMode="false">
    <tabColor rgb="FF1D1E11"/>
    <pageSetUpPr fitToPage="true"/>
  </sheetPr>
  <dimension ref="A1:AI20"/>
  <sheetViews>
    <sheetView showFormulas="false" showGridLines="false" showRowColHeaders="true" showZeros="true" rightToLeft="false" tabSelected="false" showOutlineSymbols="true" defaultGridColor="true" view="normal" topLeftCell="A1" colorId="64" zoomScale="95" zoomScaleNormal="95" zoomScalePageLayoutView="100" workbookViewId="0">
      <selection pane="topLeft" activeCell="J10" activeCellId="0" sqref="J10"/>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10.27"/>
    <col collapsed="false" customWidth="true" hidden="false" outlineLevel="0" max="8" min="6" style="1" width="4.71"/>
    <col collapsed="false" customWidth="true" hidden="false" outlineLevel="0" max="9" min="9" style="1" width="4.56"/>
    <col collapsed="false" customWidth="true" hidden="false" outlineLevel="0" max="10" min="10" style="1" width="6.01"/>
    <col collapsed="false" customWidth="true" hidden="false" outlineLevel="0" max="11" min="11" style="1" width="4.71"/>
    <col collapsed="false" customWidth="true" hidden="false" outlineLevel="0" max="12" min="12" style="1" width="5.81"/>
    <col collapsed="false" customWidth="true" hidden="false" outlineLevel="0" max="13" min="13" style="1" width="5.01"/>
    <col collapsed="false" customWidth="true" hidden="false" outlineLevel="0" max="15" min="14" style="1" width="4.71"/>
    <col collapsed="false" customWidth="true" hidden="false" outlineLevel="0" max="16" min="16" style="1" width="10.99"/>
    <col collapsed="false" customWidth="true" hidden="false" outlineLevel="0" max="33" min="17" style="1" width="4.71"/>
    <col collapsed="false" customWidth="true" hidden="false" outlineLevel="0" max="34" min="34" style="1" width="13.82"/>
    <col collapsed="false" customWidth="true" hidden="false" outlineLevel="0" max="35" min="35" style="0" width="15"/>
    <col collapsed="false" customWidth="true" hidden="false" outlineLevel="0" max="36" min="36" style="0" width="13.17"/>
    <col collapsed="false" customWidth="true" hidden="false" outlineLevel="0" max="1025" min="37" style="0" width="9.18"/>
  </cols>
  <sheetData>
    <row r="1" customFormat="false" ht="50.15" hidden="false" customHeight="true" outlineLevel="0" collapsed="false">
      <c r="A1" s="2"/>
      <c r="B1" s="3" t="s">
        <v>0</v>
      </c>
    </row>
    <row r="2" customFormat="false" ht="15" hidden="false" customHeight="true" outlineLevel="0" collapsed="false">
      <c r="B2" s="4" t="s">
        <v>1</v>
      </c>
      <c r="C2" s="5" t="s">
        <v>2</v>
      </c>
      <c r="D2" s="6" t="s">
        <v>3</v>
      </c>
      <c r="E2" s="6"/>
      <c r="F2" s="5" t="s">
        <v>4</v>
      </c>
      <c r="G2" s="6" t="s">
        <v>4</v>
      </c>
      <c r="H2" s="6"/>
      <c r="I2" s="6"/>
      <c r="J2" s="5" t="s">
        <v>5</v>
      </c>
      <c r="K2" s="6" t="s">
        <v>6</v>
      </c>
      <c r="L2" s="6"/>
      <c r="M2" s="6"/>
      <c r="N2" s="5" t="s">
        <v>7</v>
      </c>
      <c r="O2" s="6" t="s">
        <v>8</v>
      </c>
      <c r="P2" s="7"/>
      <c r="Q2" s="8" t="s">
        <v>9</v>
      </c>
      <c r="R2" s="6" t="s">
        <v>10</v>
      </c>
      <c r="S2" s="7"/>
      <c r="T2" s="7"/>
      <c r="U2" s="7"/>
    </row>
    <row r="3" customFormat="false" ht="15" hidden="false" customHeight="true" outlineLevel="0" collapsed="false">
      <c r="AH3" s="9" t="s">
        <v>11</v>
      </c>
    </row>
    <row r="4" customFormat="false" ht="30" hidden="false" customHeight="true" outlineLevel="0" collapsed="false">
      <c r="B4" s="10" t="s">
        <v>12</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v>2018</v>
      </c>
    </row>
    <row r="5" customFormat="false" ht="15" hidden="false" customHeight="true" outlineLevel="0" collapsed="false">
      <c r="B5" s="11"/>
      <c r="C5" s="12" t="str">
        <f aca="false">TEXT(WEEKDAY(DATE(AnnéeCalendrier,1,1),1),"jjj")</f>
        <v>lun</v>
      </c>
      <c r="D5" s="12" t="str">
        <f aca="false">TEXT(WEEKDAY(DATE(AnnéeCalendrier,1,2),1),"jjj")</f>
        <v>mar</v>
      </c>
      <c r="E5" s="12" t="str">
        <f aca="false">TEXT(WEEKDAY(DATE(AnnéeCalendrier,1,3),1),"jjj")</f>
        <v>mer</v>
      </c>
      <c r="F5" s="12" t="str">
        <f aca="false">TEXT(WEEKDAY(DATE(AnnéeCalendrier,1,4),1),"jjj")</f>
        <v>jeu</v>
      </c>
      <c r="G5" s="12" t="str">
        <f aca="false">TEXT(WEEKDAY(DATE(AnnéeCalendrier,1,5),1),"jjj")</f>
        <v>ven</v>
      </c>
      <c r="H5" s="12" t="str">
        <f aca="false">TEXT(WEEKDAY(DATE(AnnéeCalendrier,1,6),1),"jjj")</f>
        <v>sam</v>
      </c>
      <c r="I5" s="12" t="str">
        <f aca="false">TEXT(WEEKDAY(DATE(AnnéeCalendrier,1,7),1),"jjj")</f>
        <v>dim</v>
      </c>
      <c r="J5" s="12" t="str">
        <f aca="false">TEXT(WEEKDAY(DATE(AnnéeCalendrier,1,8),1),"jjj")</f>
        <v>lun</v>
      </c>
      <c r="K5" s="12" t="str">
        <f aca="false">TEXT(WEEKDAY(DATE(AnnéeCalendrier,1,9),1),"jjj")</f>
        <v>mar</v>
      </c>
      <c r="L5" s="12" t="str">
        <f aca="false">TEXT(WEEKDAY(DATE(AnnéeCalendrier,1,10),1),"jjj")</f>
        <v>mer</v>
      </c>
      <c r="M5" s="12" t="str">
        <f aca="false">TEXT(WEEKDAY(DATE(AnnéeCalendrier,1,11),1),"jjj")</f>
        <v>jeu</v>
      </c>
      <c r="N5" s="12" t="str">
        <f aca="false">TEXT(WEEKDAY(DATE(AnnéeCalendrier,1,12),1),"jjj")</f>
        <v>ven</v>
      </c>
      <c r="O5" s="12" t="str">
        <f aca="false">TEXT(WEEKDAY(DATE(AnnéeCalendrier,1,13),1),"jjj")</f>
        <v>sam</v>
      </c>
      <c r="P5" s="12" t="str">
        <f aca="false">TEXT(WEEKDAY(DATE(AnnéeCalendrier,1,14),1),"jjj")</f>
        <v>dim</v>
      </c>
      <c r="Q5" s="12" t="str">
        <f aca="false">TEXT(WEEKDAY(DATE(AnnéeCalendrier,1,15),1),"jjj")</f>
        <v>lun</v>
      </c>
      <c r="R5" s="12" t="str">
        <f aca="false">TEXT(WEEKDAY(DATE(AnnéeCalendrier,1,16),1),"jjj")</f>
        <v>mar</v>
      </c>
      <c r="S5" s="12" t="str">
        <f aca="false">TEXT(WEEKDAY(DATE(AnnéeCalendrier,1,17),1),"jjj")</f>
        <v>mer</v>
      </c>
      <c r="T5" s="12" t="str">
        <f aca="false">TEXT(WEEKDAY(DATE(AnnéeCalendrier,1,18),1),"jjj")</f>
        <v>jeu</v>
      </c>
      <c r="U5" s="12" t="str">
        <f aca="false">TEXT(WEEKDAY(DATE(AnnéeCalendrier,1,19),1),"jjj")</f>
        <v>ven</v>
      </c>
      <c r="V5" s="12" t="str">
        <f aca="false">TEXT(WEEKDAY(DATE(AnnéeCalendrier,1,20),1),"jjj")</f>
        <v>sam</v>
      </c>
      <c r="W5" s="12" t="str">
        <f aca="false">TEXT(WEEKDAY(DATE(AnnéeCalendrier,1,21),1),"jjj")</f>
        <v>dim</v>
      </c>
      <c r="X5" s="12" t="str">
        <f aca="false">TEXT(WEEKDAY(DATE(AnnéeCalendrier,1,22),1),"jjj")</f>
        <v>lun</v>
      </c>
      <c r="Y5" s="12" t="str">
        <f aca="false">TEXT(WEEKDAY(DATE(AnnéeCalendrier,1,23),1),"jjj")</f>
        <v>mar</v>
      </c>
      <c r="Z5" s="12" t="str">
        <f aca="false">TEXT(WEEKDAY(DATE(AnnéeCalendrier,1,24),1),"jjj")</f>
        <v>mer</v>
      </c>
      <c r="AA5" s="12" t="str">
        <f aca="false">TEXT(WEEKDAY(DATE(AnnéeCalendrier,1,25),1),"jjj")</f>
        <v>jeu</v>
      </c>
      <c r="AB5" s="12" t="str">
        <f aca="false">TEXT(WEEKDAY(DATE(AnnéeCalendrier,1,26),1),"jjj")</f>
        <v>ven</v>
      </c>
      <c r="AC5" s="12" t="str">
        <f aca="false">TEXT(WEEKDAY(DATE(AnnéeCalendrier,1,27),1),"jjj")</f>
        <v>sam</v>
      </c>
      <c r="AD5" s="12" t="str">
        <f aca="false">TEXT(WEEKDAY(DATE(AnnéeCalendrier,1,28),1),"jjj")</f>
        <v>dim</v>
      </c>
      <c r="AE5" s="12" t="str">
        <f aca="false">TEXT(WEEKDAY(DATE(AnnéeCalendrier,1,29),1),"jjj")</f>
        <v>lun</v>
      </c>
      <c r="AF5" s="12" t="str">
        <f aca="false">TEXT(WEEKDAY(DATE(AnnéeCalendrier,1,30),1),"jjj")</f>
        <v>mar</v>
      </c>
      <c r="AG5" s="12" t="str">
        <f aca="false">TEXT(WEEKDAY(DATE(AnnéeCalendrier,1,31),1),"jjj")</f>
        <v>mer</v>
      </c>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15" t="s">
        <v>46</v>
      </c>
      <c r="AI6" s="15" t="s">
        <v>47</v>
      </c>
    </row>
    <row r="7" customFormat="false" ht="30" hidden="false" customHeight="true" outlineLevel="0" collapsed="false">
      <c r="B7" s="11" t="str">
        <f aca="false">'Noms des employés'!B4</f>
        <v>Employé 1 CP20 23RTT</v>
      </c>
      <c r="C7" s="16"/>
      <c r="D7" s="14"/>
      <c r="E7" s="14"/>
      <c r="F7" s="14" t="s">
        <v>48</v>
      </c>
      <c r="G7" s="14" t="s">
        <v>4</v>
      </c>
      <c r="H7" s="14" t="s">
        <v>4</v>
      </c>
      <c r="I7" s="14" t="s">
        <v>4</v>
      </c>
      <c r="J7" s="14" t="s">
        <v>5</v>
      </c>
      <c r="K7" s="14"/>
      <c r="L7" s="14"/>
      <c r="M7" s="14"/>
      <c r="N7" s="14"/>
      <c r="O7" s="14"/>
      <c r="P7" s="14"/>
      <c r="Q7" s="14" t="s">
        <v>2</v>
      </c>
      <c r="R7" s="14" t="s">
        <v>2</v>
      </c>
      <c r="S7" s="14"/>
      <c r="T7" s="14" t="s">
        <v>2</v>
      </c>
      <c r="U7" s="14" t="s">
        <v>2</v>
      </c>
      <c r="V7" s="14"/>
      <c r="W7" s="14"/>
      <c r="X7" s="14" t="s">
        <v>9</v>
      </c>
      <c r="Y7" s="14" t="s">
        <v>9</v>
      </c>
      <c r="Z7" s="14" t="s">
        <v>9</v>
      </c>
      <c r="AA7" s="14" t="s">
        <v>9</v>
      </c>
      <c r="AB7" s="14" t="s">
        <v>7</v>
      </c>
      <c r="AC7" s="14"/>
      <c r="AD7" s="14"/>
      <c r="AE7" s="14" t="s">
        <v>48</v>
      </c>
      <c r="AF7" s="14"/>
      <c r="AG7" s="14"/>
      <c r="AH7" s="17" t="n">
        <f aca="false">COUNTIF(Janvier[[#This Row],[1]:[31]],"RTT")</f>
        <v>3</v>
      </c>
      <c r="AI7" s="17" t="n">
        <f aca="false">COUNTIF(Janvier[[#This Row],[1]:[31]],"C")</f>
        <v>4</v>
      </c>
    </row>
    <row r="8" customFormat="false" ht="30" hidden="false" customHeight="true" outlineLevel="0" collapsed="false">
      <c r="B8" s="11" t="str">
        <f aca="false">'Noms des employés'!B5</f>
        <v>Employé 2 CP29 31RTT</v>
      </c>
      <c r="C8" s="16"/>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7" t="n">
        <f aca="false">COUNTIF(Janvier[[#This Row],[1]:[31]],"RTT")</f>
        <v>0</v>
      </c>
      <c r="AI8" s="17" t="n">
        <f aca="false">COUNTIF(Janvier[[#This Row],[1]:[31]],"C")</f>
        <v>0</v>
      </c>
    </row>
    <row r="9" customFormat="false" ht="30" hidden="false" customHeight="true" outlineLevel="0" collapsed="false">
      <c r="B9" s="11" t="str">
        <f aca="false">'Noms des employés'!B6</f>
        <v>Employé 3 CP30 30RTT</v>
      </c>
      <c r="C9" s="16"/>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7" t="n">
        <f aca="false">COUNTIF(Janvier[[#This Row],[1]:[31]],"RTT")</f>
        <v>0</v>
      </c>
      <c r="AI9" s="17" t="n">
        <f aca="false">COUNTIF(Janvier[[#This Row],[1]:[31]],"C")</f>
        <v>0</v>
      </c>
    </row>
    <row r="10" customFormat="false" ht="30" hidden="false" customHeight="true" outlineLevel="0" collapsed="false">
      <c r="B10" s="11" t="str">
        <f aca="false">'Noms des employés'!B7</f>
        <v>Employé 4 CP31 29RTT</v>
      </c>
      <c r="C10" s="16"/>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7" t="n">
        <f aca="false">COUNTIF(Janvier[[#This Row],[1]:[31]],"RTT")</f>
        <v>0</v>
      </c>
      <c r="AI10" s="17" t="n">
        <f aca="false">COUNTIF(Janvier[[#This Row],[1]:[31]],"C")</f>
        <v>0</v>
      </c>
    </row>
    <row r="11" customFormat="false" ht="30" hidden="false" customHeight="true" outlineLevel="0" collapsed="false">
      <c r="B11" s="11" t="str">
        <f aca="false">'Noms des employés'!B8</f>
        <v>Employé 5 CP32 28RTT</v>
      </c>
      <c r="C11" s="18"/>
      <c r="D11" s="19"/>
      <c r="E11" s="14"/>
      <c r="F11" s="14"/>
      <c r="G11" s="14"/>
      <c r="H11" s="19"/>
      <c r="I11" s="19"/>
      <c r="J11" s="19"/>
      <c r="K11" s="19"/>
      <c r="L11" s="19"/>
      <c r="M11" s="19"/>
      <c r="N11" s="19"/>
      <c r="O11" s="19"/>
      <c r="P11" s="19"/>
      <c r="Q11" s="19"/>
      <c r="R11" s="19"/>
      <c r="S11" s="19"/>
      <c r="T11" s="19"/>
      <c r="U11" s="19"/>
      <c r="V11" s="19"/>
      <c r="W11" s="19"/>
      <c r="X11" s="19"/>
      <c r="Y11" s="19"/>
      <c r="Z11" s="19"/>
      <c r="AA11" s="19"/>
      <c r="AB11" s="19"/>
      <c r="AC11" s="19"/>
      <c r="AD11" s="19"/>
      <c r="AE11" s="19"/>
      <c r="AF11" s="19"/>
      <c r="AG11" s="19"/>
      <c r="AH11" s="17" t="n">
        <f aca="false">COUNTIF(Janvier[[#This Row],[1]:[31]],"RTT")</f>
        <v>0</v>
      </c>
      <c r="AI11" s="17" t="n">
        <f aca="false">COUNTIF(Janvier[[#This Row],[1]:[31]],"C")</f>
        <v>0</v>
      </c>
    </row>
    <row r="12" customFormat="false" ht="30" hidden="false" customHeight="true" outlineLevel="0" collapsed="false">
      <c r="B12" s="11" t="str">
        <f aca="false">'Noms des employés'!B9</f>
        <v>Employé 6 CP29 22.5RTT</v>
      </c>
      <c r="C12" s="20"/>
      <c r="D12" s="14"/>
      <c r="E12" s="14"/>
      <c r="F12" s="14"/>
      <c r="G12" s="19"/>
      <c r="H12" s="19"/>
      <c r="I12" s="19"/>
      <c r="J12" s="19"/>
      <c r="K12" s="19"/>
      <c r="L12" s="19"/>
      <c r="M12" s="19"/>
      <c r="N12" s="19"/>
      <c r="O12" s="19"/>
      <c r="P12" s="19"/>
      <c r="Q12" s="19"/>
      <c r="R12" s="19"/>
      <c r="S12" s="19"/>
      <c r="T12" s="19"/>
      <c r="U12" s="19"/>
      <c r="V12" s="19"/>
      <c r="W12" s="19"/>
      <c r="X12" s="19"/>
      <c r="Y12" s="19"/>
      <c r="Z12" s="19"/>
      <c r="AA12" s="19"/>
      <c r="AB12" s="19"/>
      <c r="AC12" s="19"/>
      <c r="AD12" s="19"/>
      <c r="AE12" s="19"/>
      <c r="AF12" s="19"/>
      <c r="AG12" s="19"/>
      <c r="AH12" s="17" t="n">
        <f aca="false">COUNTIF(Janvier[[#This Row],[1]:[31]],"RTT")</f>
        <v>0</v>
      </c>
      <c r="AI12" s="17" t="n">
        <f aca="false">COUNTIF(Janvier[[#This Row],[1]:[31]],"C")</f>
        <v>0</v>
      </c>
    </row>
    <row r="13" customFormat="false" ht="30" hidden="false" customHeight="true" outlineLevel="0" collapsed="false">
      <c r="B13" s="11" t="str">
        <f aca="false">'Noms des employés'!B10</f>
        <v>Employé 7 CP34 26RTT</v>
      </c>
      <c r="C13" s="18"/>
      <c r="D13" s="19"/>
      <c r="E13" s="19"/>
      <c r="F13" s="19"/>
      <c r="G13" s="19"/>
      <c r="H13" s="19"/>
      <c r="I13" s="19"/>
      <c r="J13" s="19"/>
      <c r="K13" s="19"/>
      <c r="L13" s="19"/>
      <c r="M13" s="19"/>
      <c r="N13" s="19"/>
      <c r="O13" s="19"/>
      <c r="P13" s="19"/>
      <c r="Q13" s="19"/>
      <c r="R13" s="19"/>
      <c r="S13" s="19"/>
      <c r="T13" s="19"/>
      <c r="U13" s="19"/>
      <c r="V13" s="19"/>
      <c r="W13" s="19"/>
      <c r="X13" s="19"/>
      <c r="Y13" s="19"/>
      <c r="Z13" s="19"/>
      <c r="AA13" s="19"/>
      <c r="AB13" s="19"/>
      <c r="AC13" s="19"/>
      <c r="AD13" s="19"/>
      <c r="AE13" s="19"/>
      <c r="AF13" s="19"/>
      <c r="AG13" s="19"/>
      <c r="AH13" s="17" t="n">
        <f aca="false">COUNTIF(Janvier[[#This Row],[1]:[31]],"RTT")</f>
        <v>0</v>
      </c>
      <c r="AI13" s="17" t="n">
        <f aca="false">COUNTIF(Janvier[[#This Row],[1]:[31]],"C")</f>
        <v>0</v>
      </c>
    </row>
    <row r="14" customFormat="false" ht="30" hidden="false" customHeight="true" outlineLevel="0" collapsed="false">
      <c r="B14" s="13" t="str">
        <f aca="false">NomMois&amp;" Total"</f>
        <v>Janvier Total</v>
      </c>
      <c r="C14" s="21" t="n">
        <f aca="false">SUBTOTAL(103,Janvier!$C$7:$C$13)</f>
        <v>0</v>
      </c>
      <c r="D14" s="21" t="n">
        <f aca="false">SUBTOTAL(103,Janvier!$D$7:$D$13)</f>
        <v>0</v>
      </c>
      <c r="E14" s="21" t="n">
        <f aca="false">SUBTOTAL(103,Janvier!$E$7:$E$13)</f>
        <v>0</v>
      </c>
      <c r="F14" s="21" t="n">
        <f aca="false">SUBTOTAL(103,Janvier!$F$7:$F$13)</f>
        <v>1</v>
      </c>
      <c r="G14" s="21" t="n">
        <f aca="false">SUBTOTAL(103,Janvier!$G$7:$G$13)</f>
        <v>1</v>
      </c>
      <c r="H14" s="21" t="n">
        <f aca="false">SUBTOTAL(103,Janvier!$H$7:$H$13)</f>
        <v>1</v>
      </c>
      <c r="I14" s="21" t="n">
        <f aca="false">SUBTOTAL(103,Janvier!$I$7:$I$13)</f>
        <v>1</v>
      </c>
      <c r="J14" s="21" t="n">
        <f aca="false">SUBTOTAL(103,Janvier!$J$7:$J$13)</f>
        <v>1</v>
      </c>
      <c r="K14" s="21" t="n">
        <f aca="false">SUBTOTAL(103,Janvier!$K$7:$K$13)</f>
        <v>0</v>
      </c>
      <c r="L14" s="21" t="n">
        <f aca="false">SUBTOTAL(103,Janvier!$L$7:$L$13)</f>
        <v>0</v>
      </c>
      <c r="M14" s="21" t="n">
        <f aca="false">SUBTOTAL(103,Janvier!$M$7:$M$13)</f>
        <v>0</v>
      </c>
      <c r="N14" s="21" t="n">
        <f aca="false">SUBTOTAL(103,Janvier!$N$7:$N$13)</f>
        <v>0</v>
      </c>
      <c r="O14" s="21" t="n">
        <f aca="false">SUBTOTAL(103,Janvier!$O$7:$O$13)</f>
        <v>0</v>
      </c>
      <c r="P14" s="21" t="n">
        <f aca="false">SUBTOTAL(103,Janvier!$P$7:$P$13)</f>
        <v>0</v>
      </c>
      <c r="Q14" s="21" t="n">
        <f aca="false">SUBTOTAL(103,Janvier!$Q$7:$Q$13)</f>
        <v>1</v>
      </c>
      <c r="R14" s="21" t="n">
        <f aca="false">SUBTOTAL(103,Janvier!$R$7:$R$13)</f>
        <v>1</v>
      </c>
      <c r="S14" s="21" t="n">
        <f aca="false">SUBTOTAL(103,Janvier!$S$7:$S$13)</f>
        <v>0</v>
      </c>
      <c r="T14" s="21" t="n">
        <f aca="false">SUBTOTAL(103,Janvier!$T$7:$T$13)</f>
        <v>1</v>
      </c>
      <c r="U14" s="21" t="n">
        <f aca="false">SUBTOTAL(103,Janvier!$U$7:$U$13)</f>
        <v>1</v>
      </c>
      <c r="V14" s="21" t="n">
        <f aca="false">SUBTOTAL(103,Janvier!$V$7:$V$13)</f>
        <v>0</v>
      </c>
      <c r="W14" s="21" t="n">
        <f aca="false">SUBTOTAL(103,Janvier!$W$7:$W$13)</f>
        <v>0</v>
      </c>
      <c r="X14" s="21" t="n">
        <f aca="false">SUBTOTAL(103,Janvier!$X$7:$X$13)</f>
        <v>1</v>
      </c>
      <c r="Y14" s="21" t="n">
        <f aca="false">SUBTOTAL(103,Janvier!$Y$7:$Y$13)</f>
        <v>1</v>
      </c>
      <c r="Z14" s="21" t="n">
        <f aca="false">SUBTOTAL(103,Janvier!$Z$7:$Z$13)</f>
        <v>1</v>
      </c>
      <c r="AA14" s="21" t="n">
        <f aca="false">SUBTOTAL(103,Janvier!$AA$7:$AA$13)</f>
        <v>1</v>
      </c>
      <c r="AB14" s="21" t="n">
        <f aca="false">SUBTOTAL(103,Janvier!$AB$7:$AB$13)</f>
        <v>1</v>
      </c>
      <c r="AC14" s="21" t="n">
        <f aca="false">SUBTOTAL(103,Janvier!$AC$7:$AC$13)</f>
        <v>0</v>
      </c>
      <c r="AD14" s="21" t="n">
        <f aca="false">SUBTOTAL(103,Janvier!$AD$7:$AD$13)</f>
        <v>0</v>
      </c>
      <c r="AE14" s="21" t="n">
        <f aca="false">SUBTOTAL(103,Janvier!$AE$7:$AE$13)</f>
        <v>1</v>
      </c>
      <c r="AF14" s="21" t="n">
        <f aca="false">SUBTOTAL(103,Janvier!$AF$7:$AF$13)</f>
        <v>0</v>
      </c>
      <c r="AG14" s="21" t="n">
        <f aca="false">SUBTOTAL(103,Janvier!$AG$7:$AG$13)</f>
        <v>0</v>
      </c>
      <c r="AH14" s="14"/>
      <c r="AI14" s="14"/>
    </row>
    <row r="16" customFormat="false" ht="30" hidden="false" customHeight="true" outlineLevel="0" collapsed="false">
      <c r="C16" s="1" t="s">
        <v>4</v>
      </c>
      <c r="D16" s="1" t="n">
        <v>23</v>
      </c>
    </row>
    <row r="17" customFormat="false" ht="30" hidden="false" customHeight="true" outlineLevel="0" collapsed="false">
      <c r="C17" s="1" t="s">
        <v>49</v>
      </c>
      <c r="D17" s="1" t="n">
        <v>27</v>
      </c>
    </row>
    <row r="20" customFormat="false" ht="30" hidden="false" customHeight="true" outlineLevel="0" collapsed="false">
      <c r="L20" s="22"/>
    </row>
  </sheetData>
  <mergeCells count="4">
    <mergeCell ref="D2:E2"/>
    <mergeCell ref="G2:I2"/>
    <mergeCell ref="K2:M2"/>
    <mergeCell ref="C4:AG4"/>
  </mergeCells>
  <conditionalFormatting sqref="C7 J7:K7 C8:AG13 U7:AG7 M7:N7 P7:S7">
    <cfRule type="expression" priority="2" aboveAverage="0" equalAverage="0" bottom="0" percent="0" rank="0" text="" dxfId="0">
      <formula>C7=""</formula>
    </cfRule>
    <cfRule type="expression" priority="3" aboveAverage="0" equalAverage="0" bottom="0" percent="0" rank="0" text="" dxfId="1">
      <formula>C7=CléPersonnalisée2</formula>
    </cfRule>
    <cfRule type="expression" priority="4" aboveAverage="0" equalAverage="0" bottom="0" percent="0" rank="0" text="" dxfId="2">
      <formula>C7=CléPersonnalisée1</formula>
    </cfRule>
    <cfRule type="expression" priority="5" aboveAverage="0" equalAverage="0" bottom="0" percent="0" rank="0" text="" dxfId="3">
      <formula>C7=CléMaladie</formula>
    </cfRule>
    <cfRule type="expression" priority="6" aboveAverage="0" equalAverage="0" bottom="0" percent="0" rank="0" text="" dxfId="4">
      <formula>C7=CléPersonnel</formula>
    </cfRule>
    <cfRule type="expression" priority="7" aboveAverage="0" equalAverage="0" bottom="0" percent="0" rank="0" text="" dxfId="5">
      <formula>C7=CléCongé</formula>
    </cfRule>
  </conditionalFormatting>
  <conditionalFormatting sqref="D7:H7">
    <cfRule type="expression" priority="8" aboveAverage="0" equalAverage="0" bottom="0" percent="0" rank="0" text="" dxfId="0">
      <formula>D7=""</formula>
    </cfRule>
    <cfRule type="expression" priority="9" aboveAverage="0" equalAverage="0" bottom="0" percent="0" rank="0" text="" dxfId="6">
      <formula>D7=CléPersonnalisée2</formula>
    </cfRule>
    <cfRule type="expression" priority="10" aboveAverage="0" equalAverage="0" bottom="0" percent="0" rank="0" text="" dxfId="7">
      <formula>D7=CléPersonnalisée1</formula>
    </cfRule>
    <cfRule type="expression" priority="11" aboveAverage="0" equalAverage="0" bottom="0" percent="0" rank="0" text="" dxfId="8">
      <formula>D7=CléMaladie</formula>
    </cfRule>
    <cfRule type="expression" priority="12" aboveAverage="0" equalAverage="0" bottom="0" percent="0" rank="0" text="" dxfId="9">
      <formula>D7=CléPersonnel</formula>
    </cfRule>
    <cfRule type="expression" priority="13" aboveAverage="0" equalAverage="0" bottom="0" percent="0" rank="0" text="" dxfId="10">
      <formula>D7=CléCongé</formula>
    </cfRule>
  </conditionalFormatting>
  <conditionalFormatting sqref="I7">
    <cfRule type="expression" priority="14" aboveAverage="0" equalAverage="0" bottom="0" percent="0" rank="0" text="" dxfId="0">
      <formula>I7=""</formula>
    </cfRule>
    <cfRule type="expression" priority="15" aboveAverage="0" equalAverage="0" bottom="0" percent="0" rank="0" text="" dxfId="11">
      <formula>I7=CléPersonnalisée2</formula>
    </cfRule>
    <cfRule type="expression" priority="16" aboveAverage="0" equalAverage="0" bottom="0" percent="0" rank="0" text="" dxfId="12">
      <formula>I7=CléPersonnalisée1</formula>
    </cfRule>
    <cfRule type="expression" priority="17" aboveAverage="0" equalAverage="0" bottom="0" percent="0" rank="0" text="" dxfId="13">
      <formula>I7=CléMaladie</formula>
    </cfRule>
    <cfRule type="expression" priority="18" aboveAverage="0" equalAverage="0" bottom="0" percent="0" rank="0" text="" dxfId="14">
      <formula>I7=CléPersonnel</formula>
    </cfRule>
    <cfRule type="expression" priority="19" aboveAverage="0" equalAverage="0" bottom="0" percent="0" rank="0" text="" dxfId="15">
      <formula>I7=CléCongé</formula>
    </cfRule>
  </conditionalFormatting>
  <conditionalFormatting sqref="L7">
    <cfRule type="expression" priority="20" aboveAverage="0" equalAverage="0" bottom="0" percent="0" rank="0" text="" dxfId="0">
      <formula>L7=""</formula>
    </cfRule>
    <cfRule type="expression" priority="21" aboveAverage="0" equalAverage="0" bottom="0" percent="0" rank="0" text="" dxfId="16">
      <formula>L7=CléPersonnalisée2</formula>
    </cfRule>
    <cfRule type="expression" priority="22" aboveAverage="0" equalAverage="0" bottom="0" percent="0" rank="0" text="" dxfId="17">
      <formula>L7=CléPersonnalisée1</formula>
    </cfRule>
    <cfRule type="expression" priority="23" aboveAverage="0" equalAverage="0" bottom="0" percent="0" rank="0" text="" dxfId="18">
      <formula>L7=CléMaladie</formula>
    </cfRule>
    <cfRule type="expression" priority="24" aboveAverage="0" equalAverage="0" bottom="0" percent="0" rank="0" text="" dxfId="19">
      <formula>L7=CléPersonnel</formula>
    </cfRule>
    <cfRule type="expression" priority="25" aboveAverage="0" equalAverage="0" bottom="0" percent="0" rank="0" text="" dxfId="20">
      <formula>L7=CléCongé</formula>
    </cfRule>
  </conditionalFormatting>
  <conditionalFormatting sqref="O7">
    <cfRule type="expression" priority="26" aboveAverage="0" equalAverage="0" bottom="0" percent="0" rank="0" text="" dxfId="0">
      <formula>O7=""</formula>
    </cfRule>
    <cfRule type="expression" priority="27" aboveAverage="0" equalAverage="0" bottom="0" percent="0" rank="0" text="" dxfId="21">
      <formula>O7=CléPersonnalisée2</formula>
    </cfRule>
    <cfRule type="expression" priority="28" aboveAverage="0" equalAverage="0" bottom="0" percent="0" rank="0" text="" dxfId="22">
      <formula>O7=CléPersonnalisée1</formula>
    </cfRule>
    <cfRule type="expression" priority="29" aboveAverage="0" equalAverage="0" bottom="0" percent="0" rank="0" text="" dxfId="23">
      <formula>O7=CléMaladie</formula>
    </cfRule>
    <cfRule type="expression" priority="30" aboveAverage="0" equalAverage="0" bottom="0" percent="0" rank="0" text="" dxfId="24">
      <formula>O7=CléPersonnel</formula>
    </cfRule>
    <cfRule type="expression" priority="31" aboveAverage="0" equalAverage="0" bottom="0" percent="0" rank="0" text="" dxfId="25">
      <formula>O7=CléCongé</formula>
    </cfRule>
  </conditionalFormatting>
  <conditionalFormatting sqref="T7">
    <cfRule type="expression" priority="32" aboveAverage="0" equalAverage="0" bottom="0" percent="0" rank="0" text="" dxfId="0">
      <formula>T7=""</formula>
    </cfRule>
    <cfRule type="expression" priority="33" aboveAverage="0" equalAverage="0" bottom="0" percent="0" rank="0" text="" dxfId="26">
      <formula>T7=CléPersonnalisée2</formula>
    </cfRule>
    <cfRule type="expression" priority="34" aboveAverage="0" equalAverage="0" bottom="0" percent="0" rank="0" text="" dxfId="27">
      <formula>T7=CléPersonnalisée1</formula>
    </cfRule>
    <cfRule type="expression" priority="35" aboveAverage="0" equalAverage="0" bottom="0" percent="0" rank="0" text="" dxfId="28">
      <formula>T7=CléMaladie</formula>
    </cfRule>
    <cfRule type="expression" priority="36" aboveAverage="0" equalAverage="0" bottom="0" percent="0" rank="0" text="" dxfId="29">
      <formula>T7=CléPersonnel</formula>
    </cfRule>
    <cfRule type="expression" priority="37" aboveAverage="0" equalAverage="0" bottom="0" percent="0" rank="0" text="" dxfId="30">
      <formula>T7=CléCongé</formula>
    </cfRule>
  </conditionalFormatting>
  <dataValidations count="15">
    <dataValidation allowBlank="true" operator="between" prompt="Entrez l’année dans cette cellule" showDropDown="false" showErrorMessage="true" showInputMessage="true" sqref="AH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Noms des employés, puis sélectionnez ces noms dans les listes déroulantes de cette colonne. Appuyez sur ALT+FLÈCHE BAS, puis sur ENTRÉE pour sélectionner un nom" showDropDown="false" showErrorMessage="true" showInputMessage="true" sqref="B6" type="none">
      <formula1>0</formula1>
      <formula2>0</formula2>
    </dataValidation>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Les jours de la semaine dans cette ligne sont mis à jour automatiquement pour le mois en fonction de l’année entr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Le titre de la feuille de calcul figure dans cette cellule. Si vous mettez à jour le titre, le changement est automatiquement répercuté sur chaque feuille de calcul" showDropDown="false" showErrorMessage="true" showInputMessage="true" sqref="B1" type="none">
      <formula1>0</formula1>
      <formula2>0</formula2>
    </dataValidation>
    <dataValidation allowBlank="true" operator="between" prompt="Mois de ce calendrier des absences. Mettez à jour l’année dans la cellule AH4. Suivez les totaux mensuels dans la dernière cellule du tableau. Entrez les noms des employés dans la colonne B du tableau" showDropDown="false" showErrorMessage="true" showInputMessage="true" sqref="B4"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J2" type="none">
      <formula1>0</formula1>
      <formula2>0</formula2>
    </dataValidation>
    <dataValidation allowBlank="true" operator="between" prompt="La lettre « M » indique une absence pour cause de maladie" showDropDown="false" showErrorMessage="true" showInputMessage="true" sqref="N2" type="none">
      <formula1>0</formula1>
      <formula2>0</formula2>
    </dataValidation>
    <dataValidation allowBlank="true" operator="between" prompt="Utilisez le calendrier des absences des employés pour noter et suivre les absences des employés chaque mois. Il contient 13 feuilles de calcul, 12 par mois et 1 pour les noms des employés. Suivez les absences de janvier dans cette feuille de calcul" showDropDown="false" showErrorMessage="true" showInputMessage="true" sqref="A1" type="none">
      <formula1>0</formula1>
      <formula2>0</formula2>
    </dataValidation>
    <dataValidation allowBlank="true" operator="between" prompt="Entrez l’année dans la cellule ci-dessous" showDropDown="false" showErrorMessage="true" showInputMessage="true" sqref="AH3" type="none">
      <formula1>0</formula1>
      <formula2>0</formula2>
    </dataValidation>
    <dataValidation allowBlank="true" operator="between" prompt="Entrez une lettre et personnalisez l’étiquette à droite pour ajouter un élément de clé" showDropDown="false" showErrorMessage="true" showInputMessage="true" sqref="Q2" type="none">
      <formula1>0</formula1>
      <formula2>0</formula2>
    </dataValidation>
    <dataValidation allowBlank="true" operator="between" prompt="Entrez une étiquette pour décrire la clé personnalisée à gauche" showDropDown="false" showErrorMessage="true" showInputMessage="true" sqref="R2" type="none">
      <formula1>0</formula1>
      <formula2>0</formula2>
    </dataValidation>
    <dataValidation allowBlank="true" operator="between" showDropDown="false" showErrorMessage="true" showInputMessage="true" sqref="B7:B13" type="none">
      <formula1>'Noms des employés'!$B$4:$B$10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worksheet>
</file>

<file path=xl/worksheets/sheet2.xml><?xml version="1.0" encoding="utf-8"?>
<worksheet xmlns="http://schemas.openxmlformats.org/spreadsheetml/2006/main" xmlns:r="http://schemas.openxmlformats.org/officeDocument/2006/relationships">
  <sheetPr filterMode="false">
    <tabColor rgb="FF484C2B"/>
    <pageSetUpPr fitToPage="true"/>
  </sheetPr>
  <dimension ref="B1:AI14"/>
  <sheetViews>
    <sheetView showFormulas="false" showGridLines="false" showRowColHeaders="true" showZeros="true" rightToLeft="false" tabSelected="false" showOutlineSymbols="true" defaultGridColor="true" view="normal" topLeftCell="A2"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9.27"/>
    <col collapsed="false" customWidth="true" hidden="false" outlineLevel="0" max="11" min="6" style="1" width="4.71"/>
    <col collapsed="false" customWidth="true" hidden="false" outlineLevel="0" max="12" min="12" style="1" width="10.27"/>
    <col collapsed="false" customWidth="true" hidden="false" outlineLevel="0" max="33" min="13" style="1" width="4.71"/>
    <col collapsed="false" customWidth="true" hidden="false" outlineLevel="0" max="34" min="34" style="1" width="13.55"/>
    <col collapsed="false" customWidth="true" hidden="false" outlineLevel="0" max="35" min="35" style="0" width="12.1"/>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row r="4" customFormat="false" ht="30" hidden="false" customHeight="true" outlineLevel="0" collapsed="false">
      <c r="B4" s="10" t="s">
        <v>50</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TEXT(WEEKDAY(DATE(AnnéeCalendrier,2,1),1),"jjj")</f>
        <v>jeu</v>
      </c>
      <c r="D5" s="12" t="str">
        <f aca="false">TEXT(WEEKDAY(DATE(AnnéeCalendrier,2,2),1),"jjj")</f>
        <v>ven</v>
      </c>
      <c r="E5" s="12" t="str">
        <f aca="false">TEXT(WEEKDAY(DATE(AnnéeCalendrier,2,3),1),"jjj")</f>
        <v>sam</v>
      </c>
      <c r="F5" s="12" t="str">
        <f aca="false">TEXT(WEEKDAY(DATE(AnnéeCalendrier,2,4),1),"jjj")</f>
        <v>dim</v>
      </c>
      <c r="G5" s="12" t="str">
        <f aca="false">TEXT(WEEKDAY(DATE(AnnéeCalendrier,2,5),1),"jjj")</f>
        <v>lun</v>
      </c>
      <c r="H5" s="12" t="str">
        <f aca="false">TEXT(WEEKDAY(DATE(AnnéeCalendrier,2,6),1),"jjj")</f>
        <v>mar</v>
      </c>
      <c r="I5" s="12" t="str">
        <f aca="false">TEXT(WEEKDAY(DATE(AnnéeCalendrier,2,7),1),"jjj")</f>
        <v>mer</v>
      </c>
      <c r="J5" s="12" t="str">
        <f aca="false">TEXT(WEEKDAY(DATE(AnnéeCalendrier,2,8),1),"jjj")</f>
        <v>jeu</v>
      </c>
      <c r="K5" s="12" t="str">
        <f aca="false">TEXT(WEEKDAY(DATE(AnnéeCalendrier,2,9),1),"jjj")</f>
        <v>ven</v>
      </c>
      <c r="L5" s="12" t="str">
        <f aca="false">TEXT(WEEKDAY(DATE(AnnéeCalendrier,2,10),1),"jjj")</f>
        <v>sam</v>
      </c>
      <c r="M5" s="12" t="str">
        <f aca="false">TEXT(WEEKDAY(DATE(AnnéeCalendrier,2,11),1),"jjj")</f>
        <v>dim</v>
      </c>
      <c r="N5" s="12" t="str">
        <f aca="false">TEXT(WEEKDAY(DATE(AnnéeCalendrier,2,12),1),"jjj")</f>
        <v>lun</v>
      </c>
      <c r="O5" s="12" t="str">
        <f aca="false">TEXT(WEEKDAY(DATE(AnnéeCalendrier,2,13),1),"jjj")</f>
        <v>mar</v>
      </c>
      <c r="P5" s="12" t="str">
        <f aca="false">TEXT(WEEKDAY(DATE(AnnéeCalendrier,2,14),1),"jjj")</f>
        <v>mer</v>
      </c>
      <c r="Q5" s="12" t="str">
        <f aca="false">TEXT(WEEKDAY(DATE(AnnéeCalendrier,2,15),1),"jjj")</f>
        <v>jeu</v>
      </c>
      <c r="R5" s="12" t="str">
        <f aca="false">TEXT(WEEKDAY(DATE(AnnéeCalendrier,2,16),1),"jjj")</f>
        <v>ven</v>
      </c>
      <c r="S5" s="12" t="str">
        <f aca="false">TEXT(WEEKDAY(DATE(AnnéeCalendrier,2,17),1),"jjj")</f>
        <v>sam</v>
      </c>
      <c r="T5" s="12" t="str">
        <f aca="false">TEXT(WEEKDAY(DATE(AnnéeCalendrier,2,18),1),"jjj")</f>
        <v>dim</v>
      </c>
      <c r="U5" s="12" t="str">
        <f aca="false">TEXT(WEEKDAY(DATE(AnnéeCalendrier,2,19),1),"jjj")</f>
        <v>lun</v>
      </c>
      <c r="V5" s="12" t="str">
        <f aca="false">TEXT(WEEKDAY(DATE(AnnéeCalendrier,2,20),1),"jjj")</f>
        <v>mar</v>
      </c>
      <c r="W5" s="12" t="str">
        <f aca="false">TEXT(WEEKDAY(DATE(AnnéeCalendrier,2,21),1),"jjj")</f>
        <v>mer</v>
      </c>
      <c r="X5" s="12" t="str">
        <f aca="false">TEXT(WEEKDAY(DATE(AnnéeCalendrier,2,22),1),"jjj")</f>
        <v>jeu</v>
      </c>
      <c r="Y5" s="12" t="str">
        <f aca="false">TEXT(WEEKDAY(DATE(AnnéeCalendrier,2,23),1),"jjj")</f>
        <v>ven</v>
      </c>
      <c r="Z5" s="12" t="str">
        <f aca="false">TEXT(WEEKDAY(DATE(AnnéeCalendrier,2,24),1),"jjj")</f>
        <v>sam</v>
      </c>
      <c r="AA5" s="12" t="str">
        <f aca="false">TEXT(WEEKDAY(DATE(AnnéeCalendrier,2,25),1),"jjj")</f>
        <v>dim</v>
      </c>
      <c r="AB5" s="12" t="str">
        <f aca="false">TEXT(WEEKDAY(DATE(AnnéeCalendrier,2,26),1),"jjj")</f>
        <v>lun</v>
      </c>
      <c r="AC5" s="12" t="str">
        <f aca="false">TEXT(WEEKDAY(DATE(AnnéeCalendrier,2,27),1),"jjj")</f>
        <v>mar</v>
      </c>
      <c r="AD5" s="12" t="str">
        <f aca="false">TEXT(WEEKDAY(DATE(AnnéeCalendrier,2,28),1),"jjj")</f>
        <v>mer</v>
      </c>
      <c r="AE5" s="12" t="str">
        <f aca="false">TEXT(WEEKDAY(DATE(AnnéeCalendrier,2,29),1),"jjj")</f>
        <v>jeu</v>
      </c>
      <c r="AF5" s="12"/>
      <c r="AG5" s="12"/>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51</v>
      </c>
      <c r="AG6" s="14" t="s">
        <v>52</v>
      </c>
      <c r="AH6" s="15" t="s">
        <v>46</v>
      </c>
      <c r="AI6" s="15" t="s">
        <v>47</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COUNTA(Février[[#This Row],[1]:[29]])</f>
        <v>0</v>
      </c>
      <c r="AI7" s="19"/>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COUNTA(Février[[#This Row],[1]:[29]])</f>
        <v>0</v>
      </c>
      <c r="AI8" s="19"/>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COUNTA(Février[[#This Row],[1]:[29]])</f>
        <v>0</v>
      </c>
      <c r="AI9" s="19"/>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COUNTA(Février[[#This Row],[1]:[29]])</f>
        <v>0</v>
      </c>
      <c r="AI10" s="19"/>
    </row>
    <row r="11" customFormat="false" ht="30" hidden="false" customHeight="true" outlineLevel="0" collapsed="false">
      <c r="B11" s="11" t="str">
        <f aca="false">'Noms des employés'!B8</f>
        <v>Employé 5 CP32 28RTT</v>
      </c>
      <c r="C11" s="19"/>
      <c r="D11" s="19"/>
      <c r="E11" s="19"/>
      <c r="F11" s="19"/>
      <c r="G11" s="19"/>
      <c r="H11" s="19"/>
      <c r="I11" s="19"/>
      <c r="J11" s="19"/>
      <c r="K11" s="19"/>
      <c r="L11" s="19"/>
      <c r="M11" s="19"/>
      <c r="N11" s="19"/>
      <c r="O11" s="19"/>
      <c r="P11" s="19"/>
      <c r="Q11" s="19"/>
      <c r="R11" s="19"/>
      <c r="S11" s="19"/>
      <c r="T11" s="19"/>
      <c r="U11" s="19"/>
      <c r="V11" s="19"/>
      <c r="W11" s="19"/>
      <c r="X11" s="19"/>
      <c r="Y11" s="19"/>
      <c r="Z11" s="19"/>
      <c r="AA11" s="19"/>
      <c r="AB11" s="19"/>
      <c r="AC11" s="19"/>
      <c r="AD11" s="19"/>
      <c r="AE11" s="19"/>
      <c r="AF11" s="19"/>
      <c r="AG11" s="19"/>
      <c r="AH11" s="19" t="n">
        <f aca="false">COUNTA(Février[[#This Row],[1]:[29]])</f>
        <v>0</v>
      </c>
      <c r="AI11" s="19"/>
    </row>
    <row r="12" customFormat="false" ht="30" hidden="false" customHeight="true" outlineLevel="0" collapsed="false">
      <c r="B12" s="11" t="str">
        <f aca="false">'Noms des employés'!B9</f>
        <v>Employé 6 CP29 22.5RTT</v>
      </c>
      <c r="C12" s="19"/>
      <c r="D12" s="19"/>
      <c r="E12" s="19"/>
      <c r="F12" s="19"/>
      <c r="G12" s="19"/>
      <c r="H12" s="19"/>
      <c r="I12" s="19"/>
      <c r="J12" s="19"/>
      <c r="K12" s="19"/>
      <c r="L12" s="19"/>
      <c r="M12" s="19"/>
      <c r="N12" s="19"/>
      <c r="O12" s="19"/>
      <c r="P12" s="19"/>
      <c r="Q12" s="19"/>
      <c r="R12" s="19"/>
      <c r="S12" s="19"/>
      <c r="T12" s="19"/>
      <c r="U12" s="19"/>
      <c r="V12" s="19"/>
      <c r="W12" s="19"/>
      <c r="X12" s="19"/>
      <c r="Y12" s="19"/>
      <c r="Z12" s="19"/>
      <c r="AA12" s="19"/>
      <c r="AB12" s="19"/>
      <c r="AC12" s="19"/>
      <c r="AD12" s="19"/>
      <c r="AE12" s="19"/>
      <c r="AF12" s="19"/>
      <c r="AG12" s="19"/>
      <c r="AH12" s="19" t="n">
        <f aca="false">COUNTA(Février[[#This Row],[1]:[29]])</f>
        <v>0</v>
      </c>
      <c r="AI12" s="19"/>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COUNTA(Février[[#This Row],[1]:[29]])</f>
        <v>0</v>
      </c>
      <c r="AI13" s="19"/>
    </row>
    <row r="14" customFormat="false" ht="30" hidden="false" customHeight="true" outlineLevel="0" collapsed="false">
      <c r="B14" s="13" t="str">
        <f aca="false">NomMois&amp;" Total"</f>
        <v>Février Total</v>
      </c>
      <c r="C14" s="21" t="n">
        <f aca="false">SUBTOTAL(103,Février[1])</f>
        <v>0</v>
      </c>
      <c r="D14" s="21" t="n">
        <f aca="false">SUBTOTAL(103,Février[2])</f>
        <v>0</v>
      </c>
      <c r="E14" s="21" t="n">
        <f aca="false">SUBTOTAL(103,Février[3])</f>
        <v>0</v>
      </c>
      <c r="F14" s="21" t="n">
        <f aca="false">SUBTOTAL(103,Février[4])</f>
        <v>0</v>
      </c>
      <c r="G14" s="21" t="n">
        <f aca="false">SUBTOTAL(103,Février[5])</f>
        <v>0</v>
      </c>
      <c r="H14" s="21" t="n">
        <f aca="false">SUBTOTAL(103,Février[6])</f>
        <v>0</v>
      </c>
      <c r="I14" s="21" t="n">
        <f aca="false">SUBTOTAL(103,Février[7])</f>
        <v>0</v>
      </c>
      <c r="J14" s="21" t="n">
        <f aca="false">SUBTOTAL(103,Février[8])</f>
        <v>0</v>
      </c>
      <c r="K14" s="21" t="n">
        <f aca="false">SUBTOTAL(103,Février[9])</f>
        <v>0</v>
      </c>
      <c r="L14" s="21" t="n">
        <f aca="false">SUBTOTAL(103,Février[10])</f>
        <v>0</v>
      </c>
      <c r="M14" s="21" t="n">
        <f aca="false">SUBTOTAL(103,Février[11])</f>
        <v>0</v>
      </c>
      <c r="N14" s="21" t="n">
        <f aca="false">SUBTOTAL(103,Février[12])</f>
        <v>0</v>
      </c>
      <c r="O14" s="21" t="n">
        <f aca="false">SUBTOTAL(103,Février[13])</f>
        <v>0</v>
      </c>
      <c r="P14" s="21" t="n">
        <f aca="false">SUBTOTAL(103,Février[14])</f>
        <v>0</v>
      </c>
      <c r="Q14" s="21" t="n">
        <f aca="false">SUBTOTAL(103,Février[15])</f>
        <v>0</v>
      </c>
      <c r="R14" s="21" t="n">
        <f aca="false">SUBTOTAL(103,Février[16])</f>
        <v>0</v>
      </c>
      <c r="S14" s="21" t="n">
        <f aca="false">SUBTOTAL(103,Février[17])</f>
        <v>0</v>
      </c>
      <c r="T14" s="21" t="n">
        <f aca="false">SUBTOTAL(103,Février[18])</f>
        <v>0</v>
      </c>
      <c r="U14" s="21" t="n">
        <f aca="false">SUBTOTAL(103,Février[19])</f>
        <v>0</v>
      </c>
      <c r="V14" s="21" t="n">
        <f aca="false">SUBTOTAL(103,Février[20])</f>
        <v>0</v>
      </c>
      <c r="W14" s="21" t="n">
        <f aca="false">SUBTOTAL(103,Février[21])</f>
        <v>0</v>
      </c>
      <c r="X14" s="21" t="n">
        <f aca="false">SUBTOTAL(103,Février[22])</f>
        <v>0</v>
      </c>
      <c r="Y14" s="21" t="n">
        <f aca="false">SUBTOTAL(103,Février[23])</f>
        <v>0</v>
      </c>
      <c r="Z14" s="21" t="n">
        <f aca="false">SUBTOTAL(103,Février[24])</f>
        <v>0</v>
      </c>
      <c r="AA14" s="21" t="n">
        <f aca="false">SUBTOTAL(103,Février[25])</f>
        <v>0</v>
      </c>
      <c r="AB14" s="21" t="n">
        <f aca="false">SUBTOTAL(103,Février[26])</f>
        <v>0</v>
      </c>
      <c r="AC14" s="21" t="n">
        <f aca="false">SUBTOTAL(103,Février[27])</f>
        <v>0</v>
      </c>
      <c r="AD14" s="21" t="n">
        <f aca="false">SUBTOTAL(103,Février[28])</f>
        <v>0</v>
      </c>
      <c r="AE14" s="21" t="n">
        <f aca="false">SUBTOTAL(103,Février[29])</f>
        <v>0</v>
      </c>
      <c r="AF14" s="21"/>
      <c r="AG14" s="21"/>
      <c r="AH14" s="21" t="n">
        <f aca="false">SUBTOTAL(109,Février[RTT restants])</f>
        <v>0</v>
      </c>
      <c r="AI14" s="14"/>
    </row>
  </sheetData>
  <mergeCells count="5">
    <mergeCell ref="D2:E2"/>
    <mergeCell ref="G2:I2"/>
    <mergeCell ref="K2:L2"/>
    <mergeCell ref="N2:Q2"/>
    <mergeCell ref="C4:AG4"/>
  </mergeCells>
  <conditionalFormatting sqref="AE6">
    <cfRule type="expression" priority="2" aboveAverage="0" equalAverage="0" bottom="0" percent="0" rank="0" text="" dxfId="0">
      <formula>MONTH(DATE(AnnéeCalendrier,2,29))&lt;&gt;2</formula>
    </cfRule>
  </conditionalFormatting>
  <conditionalFormatting sqref="AE5">
    <cfRule type="expression" priority="3" aboveAverage="0" equalAverage="0" bottom="0" percent="0" rank="0" text="" dxfId="1">
      <formula>MONTH(DATE(AnnéeCalendrier,2,29))&lt;&gt;2</formula>
    </cfRule>
  </conditionalFormatting>
  <conditionalFormatting sqref="C8:AG13 D7:AG7">
    <cfRule type="expression" priority="4" aboveAverage="0" equalAverage="0" bottom="0" percent="0" rank="0" text="" dxfId="0">
      <formula>C5=""</formula>
    </cfRule>
    <cfRule type="expression" priority="5" aboveAverage="0" equalAverage="0" bottom="0" percent="0" rank="0" text="" dxfId="2">
      <formula>C5=CléPersonnalisée2</formula>
    </cfRule>
  </conditionalFormatting>
  <conditionalFormatting sqref="C8:AG13 D7:AG7">
    <cfRule type="expression" priority="6" aboveAverage="0" equalAverage="0" bottom="0" percent="0" rank="0" text="" dxfId="3">
      <formula>C5=CléPersonnalisée1</formula>
    </cfRule>
    <cfRule type="expression" priority="7" aboveAverage="0" equalAverage="0" bottom="0" percent="0" rank="0" text="" dxfId="4">
      <formula>C5=CléMaladie</formula>
    </cfRule>
    <cfRule type="expression" priority="8" aboveAverage="0" equalAverage="0" bottom="0" percent="0" rank="0" text="" dxfId="5">
      <formula>C5=CléPersonnel</formula>
    </cfRule>
    <cfRule type="expression" priority="9" aboveAverage="0" equalAverage="0" bottom="0" percent="0" rank="0" text="" dxfId="6">
      <formula>C5=CléCongé</formula>
    </cfRule>
  </conditionalFormatting>
  <conditionalFormatting sqref="AH7:AH13">
    <cfRule type="dataBar" priority="10">
      <dataBar showValue="1" minLength="10" maxLength="90">
        <cfvo type="min" val="0"/>
        <cfvo type="formula" val="DATEDIF(DATE(calendaryear,2,1),DATE(calendaryear,3,1),&quot;d&quot;)"/>
        <color rgb="FFC3C79C"/>
      </dataBar>
      <extLst>
        <ext xmlns:x14="http://schemas.microsoft.com/office/spreadsheetml/2009/9/main" uri="{B025F937-C7B1-47D3-B67F-A62EFF666E3E}">
          <x14:id>{4F94D950-1DDF-427B-A7C0-23699DE816F6}</x14:id>
        </ext>
      </extLst>
    </cfRule>
  </conditionalFormatting>
  <conditionalFormatting sqref="C7">
    <cfRule type="expression" priority="11" aboveAverage="0" equalAverage="0" bottom="0" percent="0" rank="0" text="" dxfId="0">
      <formula>C7=""</formula>
    </cfRule>
    <cfRule type="expression" priority="12" aboveAverage="0" equalAverage="0" bottom="0" percent="0" rank="0" text="" dxfId="7">
      <formula>C7=CléPersonnalisée2</formula>
    </cfRule>
  </conditionalFormatting>
  <conditionalFormatting sqref="C7">
    <cfRule type="expression" priority="13" aboveAverage="0" equalAverage="0" bottom="0" percent="0" rank="0" text="" dxfId="8">
      <formula>C7=CléPersonnalisée1</formula>
    </cfRule>
    <cfRule type="expression" priority="14" aboveAverage="0" equalAverage="0" bottom="0" percent="0" rank="0" text="" dxfId="9">
      <formula>C7=CléMaladie</formula>
    </cfRule>
    <cfRule type="expression" priority="15" aboveAverage="0" equalAverage="0" bottom="0" percent="0" rank="0" text="" dxfId="10">
      <formula>C7=CléPersonnel</formula>
    </cfRule>
    <cfRule type="expression" priority="16" aboveAverage="0" equalAverage="0" bottom="0" percent="0" rank="0" text="" dxfId="11">
      <formula>C7=CléCongé</formula>
    </cfRule>
  </conditionalFormatting>
  <dataValidations count="14">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Suivez les absences du mois de février dans cette feuille de calcul" showDropDown="false" showErrorMessage="true" showInputMessage="true" sqref="A1"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showDropDown="false" showErrorMessage="true" showInputMessage="true" sqref="B7:B13" type="none">
      <formula1>'Noms des employés'!$B$4:$B$10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4F94D950-1DDF-427B-A7C0-23699DE816F6}">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3.xml><?xml version="1.0" encoding="utf-8"?>
<worksheet xmlns="http://schemas.openxmlformats.org/spreadsheetml/2006/main" xmlns:r="http://schemas.openxmlformats.org/officeDocument/2006/relationships">
  <sheetPr filterMode="false">
    <tabColor rgb="FF919756"/>
    <pageSetUpPr fitToPage="true"/>
  </sheetPr>
  <dimension ref="B1:AH14"/>
  <sheetViews>
    <sheetView showFormulas="false" showGridLines="false" showRowColHeaders="true" showZeros="true" rightToLeft="false" tabSelected="false" showOutlineSymbols="true" defaultGridColor="true" view="normal" topLeftCell="A1"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10"/>
    <col collapsed="false" customWidth="true" hidden="false" outlineLevel="0" max="11" min="6" style="1" width="4.71"/>
    <col collapsed="false" customWidth="true" hidden="false" outlineLevel="0" max="12" min="12" style="1" width="12.18"/>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53</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TEXT(WEEKDAY(DATE(AnnéeCalendrier,3,1),1),"jjj")</f>
        <v>jeu</v>
      </c>
      <c r="D5" s="12" t="str">
        <f aca="false">TEXT(WEEKDAY(DATE(AnnéeCalendrier,3,2),1),"jjj")</f>
        <v>ven</v>
      </c>
      <c r="E5" s="12" t="str">
        <f aca="false">TEXT(WEEKDAY(DATE(AnnéeCalendrier,3,3),1),"jjj")</f>
        <v>sam</v>
      </c>
      <c r="F5" s="12" t="str">
        <f aca="false">TEXT(WEEKDAY(DATE(AnnéeCalendrier,3,4),1),"jjj")</f>
        <v>dim</v>
      </c>
      <c r="G5" s="12" t="str">
        <f aca="false">TEXT(WEEKDAY(DATE(AnnéeCalendrier,3,5),1),"jjj")</f>
        <v>lun</v>
      </c>
      <c r="H5" s="12" t="str">
        <f aca="false">TEXT(WEEKDAY(DATE(AnnéeCalendrier,3,6),1),"jjj")</f>
        <v>mar</v>
      </c>
      <c r="I5" s="12" t="str">
        <f aca="false">TEXT(WEEKDAY(DATE(AnnéeCalendrier,3,7),1),"jjj")</f>
        <v>mer</v>
      </c>
      <c r="J5" s="12" t="str">
        <f aca="false">TEXT(WEEKDAY(DATE(AnnéeCalendrier,3,8),1),"jjj")</f>
        <v>jeu</v>
      </c>
      <c r="K5" s="12" t="str">
        <f aca="false">TEXT(WEEKDAY(DATE(AnnéeCalendrier,3,9),1),"jjj")</f>
        <v>ven</v>
      </c>
      <c r="L5" s="12" t="str">
        <f aca="false">TEXT(WEEKDAY(DATE(AnnéeCalendrier,3,10),1),"jjj")</f>
        <v>sam</v>
      </c>
      <c r="M5" s="12" t="str">
        <f aca="false">TEXT(WEEKDAY(DATE(AnnéeCalendrier,3,11),1),"jjj")</f>
        <v>dim</v>
      </c>
      <c r="N5" s="12" t="str">
        <f aca="false">TEXT(WEEKDAY(DATE(AnnéeCalendrier,3,12),1),"jjj")</f>
        <v>lun</v>
      </c>
      <c r="O5" s="12" t="str">
        <f aca="false">TEXT(WEEKDAY(DATE(AnnéeCalendrier,3,13),1),"jjj")</f>
        <v>mar</v>
      </c>
      <c r="P5" s="12" t="str">
        <f aca="false">TEXT(WEEKDAY(DATE(AnnéeCalendrier,3,14),1),"jjj")</f>
        <v>mer</v>
      </c>
      <c r="Q5" s="12" t="str">
        <f aca="false">TEXT(WEEKDAY(DATE(AnnéeCalendrier,3,15),1),"jjj")</f>
        <v>jeu</v>
      </c>
      <c r="R5" s="12" t="str">
        <f aca="false">TEXT(WEEKDAY(DATE(AnnéeCalendrier,3,16),1),"jjj")</f>
        <v>ven</v>
      </c>
      <c r="S5" s="12" t="str">
        <f aca="false">TEXT(WEEKDAY(DATE(AnnéeCalendrier,3,17),1),"jjj")</f>
        <v>sam</v>
      </c>
      <c r="T5" s="12" t="str">
        <f aca="false">TEXT(WEEKDAY(DATE(AnnéeCalendrier,3,18),1),"jjj")</f>
        <v>dim</v>
      </c>
      <c r="U5" s="12" t="str">
        <f aca="false">TEXT(WEEKDAY(DATE(AnnéeCalendrier,3,19),1),"jjj")</f>
        <v>lun</v>
      </c>
      <c r="V5" s="12" t="str">
        <f aca="false">TEXT(WEEKDAY(DATE(AnnéeCalendrier,3,20),1),"jjj")</f>
        <v>mar</v>
      </c>
      <c r="W5" s="12" t="str">
        <f aca="false">TEXT(WEEKDAY(DATE(AnnéeCalendrier,3,21),1),"jjj")</f>
        <v>mer</v>
      </c>
      <c r="X5" s="12" t="str">
        <f aca="false">TEXT(WEEKDAY(DATE(AnnéeCalendrier,3,22),1),"jjj")</f>
        <v>jeu</v>
      </c>
      <c r="Y5" s="12" t="str">
        <f aca="false">TEXT(WEEKDAY(DATE(AnnéeCalendrier,3,23),1),"jjj")</f>
        <v>ven</v>
      </c>
      <c r="Z5" s="12" t="str">
        <f aca="false">TEXT(WEEKDAY(DATE(AnnéeCalendrier,3,24),1),"jjj")</f>
        <v>sam</v>
      </c>
      <c r="AA5" s="12" t="str">
        <f aca="false">TEXT(WEEKDAY(DATE(AnnéeCalendrier,3,25),1),"jjj")</f>
        <v>dim</v>
      </c>
      <c r="AB5" s="12" t="str">
        <f aca="false">TEXT(WEEKDAY(DATE(AnnéeCalendrier,3,26),1),"jjj")</f>
        <v>lun</v>
      </c>
      <c r="AC5" s="12" t="str">
        <f aca="false">TEXT(WEEKDAY(DATE(AnnéeCalendrier,3,27),1),"jjj")</f>
        <v>mar</v>
      </c>
      <c r="AD5" s="12" t="str">
        <f aca="false">TEXT(WEEKDAY(DATE(AnnéeCalendrier,3,28),1),"jjj")</f>
        <v>mer</v>
      </c>
      <c r="AE5" s="12" t="str">
        <f aca="false">TEXT(WEEKDAY(DATE(AnnéeCalendrier,3,29),1),"jjj")</f>
        <v>jeu</v>
      </c>
      <c r="AF5" s="12" t="str">
        <f aca="false">TEXT(WEEKDAY(DATE(AnnéeCalendrier,3,30),1),"jjj")</f>
        <v>ven</v>
      </c>
      <c r="AG5" s="12" t="str">
        <f aca="false">TEXT(WEEKDAY(DATE(AnnéeCalendrier,3,31),1),"jjj")</f>
        <v>sam</v>
      </c>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COUNTA(Mars[[#This Row],[1]:[31]])</f>
        <v>0</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COUNTA(Mars[[#This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COUNTA(Mars[[#This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COUNTA(Mars[[#This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COUNTA(Mars[[#This Row],[1]:[31]])</f>
        <v>0</v>
      </c>
    </row>
    <row r="12" customFormat="false" ht="30" hidden="false" customHeight="true" outlineLevel="0" collapsed="false">
      <c r="B12" s="11" t="str">
        <f aca="false">'Noms des employés'!B9</f>
        <v>Employé 6 CP29 22.5RTT</v>
      </c>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9"/>
      <c r="AH12" s="19" t="n">
        <f aca="false">COUNTA(Mars[[#This Row],[1]:[31]])</f>
        <v>0</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COUNTA(Mars[[#This Row],[1]:[31]])</f>
        <v>0</v>
      </c>
    </row>
    <row r="14" customFormat="false" ht="30" hidden="false" customHeight="true" outlineLevel="0" collapsed="false">
      <c r="B14" s="13" t="str">
        <f aca="false">NomMois&amp;" Total"</f>
        <v>Mars Total</v>
      </c>
      <c r="C14" s="21" t="n">
        <f aca="false">SUBTOTAL(103,Mars[1])</f>
        <v>0</v>
      </c>
      <c r="D14" s="21" t="n">
        <f aca="false">SUBTOTAL(103,Mars[2])</f>
        <v>0</v>
      </c>
      <c r="E14" s="21" t="n">
        <f aca="false">SUBTOTAL(103,Mars[3])</f>
        <v>0</v>
      </c>
      <c r="F14" s="21" t="n">
        <f aca="false">SUBTOTAL(103,Mars[4])</f>
        <v>0</v>
      </c>
      <c r="G14" s="21" t="n">
        <f aca="false">SUBTOTAL(103,Mars[5])</f>
        <v>0</v>
      </c>
      <c r="H14" s="21" t="n">
        <f aca="false">SUBTOTAL(103,Mars[6])</f>
        <v>0</v>
      </c>
      <c r="I14" s="21" t="n">
        <f aca="false">SUBTOTAL(103,Mars[7])</f>
        <v>0</v>
      </c>
      <c r="J14" s="21" t="n">
        <f aca="false">SUBTOTAL(103,Mars[8])</f>
        <v>0</v>
      </c>
      <c r="K14" s="21" t="n">
        <f aca="false">SUBTOTAL(103,Mars[9])</f>
        <v>0</v>
      </c>
      <c r="L14" s="21" t="n">
        <f aca="false">SUBTOTAL(103,Mars[10])</f>
        <v>0</v>
      </c>
      <c r="M14" s="21" t="n">
        <f aca="false">SUBTOTAL(103,Mars[11])</f>
        <v>0</v>
      </c>
      <c r="N14" s="21" t="n">
        <f aca="false">SUBTOTAL(103,Mars[12])</f>
        <v>0</v>
      </c>
      <c r="O14" s="21" t="n">
        <f aca="false">SUBTOTAL(103,Mars[13])</f>
        <v>0</v>
      </c>
      <c r="P14" s="21" t="n">
        <f aca="false">SUBTOTAL(103,Mars[14])</f>
        <v>0</v>
      </c>
      <c r="Q14" s="21" t="n">
        <f aca="false">SUBTOTAL(103,Mars[15])</f>
        <v>0</v>
      </c>
      <c r="R14" s="21" t="n">
        <f aca="false">SUBTOTAL(103,Mars[16])</f>
        <v>0</v>
      </c>
      <c r="S14" s="21" t="n">
        <f aca="false">SUBTOTAL(103,Mars[17])</f>
        <v>0</v>
      </c>
      <c r="T14" s="21" t="n">
        <f aca="false">SUBTOTAL(103,Mars[18])</f>
        <v>0</v>
      </c>
      <c r="U14" s="21" t="n">
        <f aca="false">SUBTOTAL(103,Mars[19])</f>
        <v>0</v>
      </c>
      <c r="V14" s="21" t="n">
        <f aca="false">SUBTOTAL(103,Mars[20])</f>
        <v>0</v>
      </c>
      <c r="W14" s="21" t="n">
        <f aca="false">SUBTOTAL(103,Mars[21])</f>
        <v>0</v>
      </c>
      <c r="X14" s="21" t="n">
        <f aca="false">SUBTOTAL(103,Mars[22])</f>
        <v>0</v>
      </c>
      <c r="Y14" s="21" t="n">
        <f aca="false">SUBTOTAL(103,Mars[23])</f>
        <v>0</v>
      </c>
      <c r="Z14" s="21" t="n">
        <f aca="false">SUBTOTAL(103,Mars[24])</f>
        <v>0</v>
      </c>
      <c r="AA14" s="21" t="n">
        <f aca="false">SUBTOTAL(103,Mars[25])</f>
        <v>0</v>
      </c>
      <c r="AB14" s="21" t="n">
        <f aca="false">SUBTOTAL(103,Mars[26])</f>
        <v>0</v>
      </c>
      <c r="AC14" s="21" t="n">
        <f aca="false">SUBTOTAL(103,Mars[27])</f>
        <v>0</v>
      </c>
      <c r="AD14" s="21" t="n">
        <f aca="false">SUBTOTAL(103,Mars[28])</f>
        <v>0</v>
      </c>
      <c r="AE14" s="21" t="n">
        <f aca="false">SUBTOTAL(103,Mars[29])</f>
        <v>0</v>
      </c>
      <c r="AF14" s="21" t="n">
        <f aca="false">SUBTOTAL(109,Mars[30])</f>
        <v>0</v>
      </c>
      <c r="AG14" s="21" t="n">
        <f aca="false">SUBTOTAL(109,Mars[31])</f>
        <v>0</v>
      </c>
      <c r="AH14" s="21" t="n">
        <f aca="false">SUBTOTAL(109,Mars[Total des jours])</f>
        <v>0</v>
      </c>
    </row>
  </sheetData>
  <mergeCells count="5">
    <mergeCell ref="D2:E2"/>
    <mergeCell ref="G2:I2"/>
    <mergeCell ref="K2:L2"/>
    <mergeCell ref="N2:Q2"/>
    <mergeCell ref="C4:AG4"/>
  </mergeCells>
  <conditionalFormatting sqref="C7:AG13">
    <cfRule type="expression" priority="2" aboveAverage="0" equalAverage="0" bottom="0" percent="0" rank="0" text="" dxfId="0">
      <formula>C7=""</formula>
    </cfRule>
  </conditionalFormatting>
  <conditionalFormatting sqref="C7:AG13">
    <cfRule type="expression" priority="3" aboveAverage="0" equalAverage="0" bottom="0" percent="0" rank="0" text="" dxfId="0">
      <formula>C7=CléPersonnalisée2</formula>
    </cfRule>
    <cfRule type="expression" priority="4" aboveAverage="0" equalAverage="0" bottom="0" percent="0" rank="0" text="" dxfId="1">
      <formula>C7=CléPersonnalisée1</formula>
    </cfRule>
    <cfRule type="expression" priority="5" aboveAverage="0" equalAverage="0" bottom="0" percent="0" rank="0" text="" dxfId="2">
      <formula>C7=CléMaladie</formula>
    </cfRule>
    <cfRule type="expression" priority="6" aboveAverage="0" equalAverage="0" bottom="0" percent="0" rank="0" text="" dxfId="3">
      <formula>C7=CléPersonnel</formula>
    </cfRule>
    <cfRule type="expression" priority="7" aboveAverage="0" equalAverage="0" bottom="0" percent="0" rank="0" text="" dxfId="4">
      <formula>C7=CléCongé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{D2829E56-2318-40D6-84CB-44ECB3E9BB77}</x14:id>
        </ext>
      </extLst>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Suivez les absences du mois de mars dans cette feuille de calcul" showDropDown="false" showErrorMessage="true" showInputMessage="true" sqref="A1"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showDropDown="false" showErrorMessage="true" showInputMessage="true" sqref="B7:B13" type="none">
      <formula1>'Noms des employés'!$B$4:$B$10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D2829E56-2318-40D6-84CB-44ECB3E9BB77}">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4.xml><?xml version="1.0" encoding="utf-8"?>
<worksheet xmlns="http://schemas.openxmlformats.org/spreadsheetml/2006/main" xmlns:r="http://schemas.openxmlformats.org/officeDocument/2006/relationships">
  <sheetPr filterMode="false">
    <tabColor rgb="FFC3C79C"/>
    <pageSetUpPr fitToPage="true"/>
  </sheetPr>
  <dimension ref="B1:AH14"/>
  <sheetViews>
    <sheetView showFormulas="false" showGridLines="false" showRowColHeaders="true" showZeros="true" rightToLeft="false" tabSelected="false" showOutlineSymbols="true" defaultGridColor="true" view="normal" topLeftCell="A5"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10.46"/>
    <col collapsed="false" customWidth="true" hidden="false" outlineLevel="0" max="11" min="6" style="1" width="4.71"/>
    <col collapsed="false" customWidth="true" hidden="false" outlineLevel="0" max="12" min="12" style="1" width="11.54"/>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55</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TEXT(WEEKDAY(DATE(AnnéeCalendrier,4,1),1),"jjj")</f>
        <v>dim</v>
      </c>
      <c r="D5" s="12" t="str">
        <f aca="false">TEXT(WEEKDAY(DATE(AnnéeCalendrier,4,2),1),"jjj")</f>
        <v>lun</v>
      </c>
      <c r="E5" s="12" t="str">
        <f aca="false">TEXT(WEEKDAY(DATE(AnnéeCalendrier,4,3),1),"jjj")</f>
        <v>mar</v>
      </c>
      <c r="F5" s="12" t="str">
        <f aca="false">TEXT(WEEKDAY(DATE(AnnéeCalendrier,4,4),1),"jjj")</f>
        <v>mer</v>
      </c>
      <c r="G5" s="12" t="str">
        <f aca="false">TEXT(WEEKDAY(DATE(AnnéeCalendrier,4,5),1),"jjj")</f>
        <v>jeu</v>
      </c>
      <c r="H5" s="12" t="str">
        <f aca="false">TEXT(WEEKDAY(DATE(AnnéeCalendrier,4,6),1),"jjj")</f>
        <v>ven</v>
      </c>
      <c r="I5" s="12" t="str">
        <f aca="false">TEXT(WEEKDAY(DATE(AnnéeCalendrier,4,7),1),"jjj")</f>
        <v>sam</v>
      </c>
      <c r="J5" s="12" t="str">
        <f aca="false">TEXT(WEEKDAY(DATE(AnnéeCalendrier,4,8),1),"jjj")</f>
        <v>dim</v>
      </c>
      <c r="K5" s="12" t="str">
        <f aca="false">TEXT(WEEKDAY(DATE(AnnéeCalendrier,4,9),1),"jjj")</f>
        <v>lun</v>
      </c>
      <c r="L5" s="12" t="str">
        <f aca="false">TEXT(WEEKDAY(DATE(AnnéeCalendrier,4,10),1),"jjj")</f>
        <v>mar</v>
      </c>
      <c r="M5" s="12" t="str">
        <f aca="false">TEXT(WEEKDAY(DATE(AnnéeCalendrier,4,11),1),"jjj")</f>
        <v>mer</v>
      </c>
      <c r="N5" s="12" t="str">
        <f aca="false">TEXT(WEEKDAY(DATE(AnnéeCalendrier,4,12),1),"jjj")</f>
        <v>jeu</v>
      </c>
      <c r="O5" s="12" t="str">
        <f aca="false">TEXT(WEEKDAY(DATE(AnnéeCalendrier,4,13),1),"jjj")</f>
        <v>ven</v>
      </c>
      <c r="P5" s="12" t="str">
        <f aca="false">TEXT(WEEKDAY(DATE(AnnéeCalendrier,4,14),1),"jjj")</f>
        <v>sam</v>
      </c>
      <c r="Q5" s="12" t="str">
        <f aca="false">TEXT(WEEKDAY(DATE(AnnéeCalendrier,4,15),1),"jjj")</f>
        <v>dim</v>
      </c>
      <c r="R5" s="12" t="str">
        <f aca="false">TEXT(WEEKDAY(DATE(AnnéeCalendrier,4,16),1),"jjj")</f>
        <v>lun</v>
      </c>
      <c r="S5" s="12" t="str">
        <f aca="false">TEXT(WEEKDAY(DATE(AnnéeCalendrier,4,17),1),"jjj")</f>
        <v>mar</v>
      </c>
      <c r="T5" s="12" t="str">
        <f aca="false">TEXT(WEEKDAY(DATE(AnnéeCalendrier,4,18),1),"jjj")</f>
        <v>mer</v>
      </c>
      <c r="U5" s="12" t="str">
        <f aca="false">TEXT(WEEKDAY(DATE(AnnéeCalendrier,4,19),1),"jjj")</f>
        <v>jeu</v>
      </c>
      <c r="V5" s="12" t="str">
        <f aca="false">TEXT(WEEKDAY(DATE(AnnéeCalendrier,4,20),1),"jjj")</f>
        <v>ven</v>
      </c>
      <c r="W5" s="12" t="str">
        <f aca="false">TEXT(WEEKDAY(DATE(AnnéeCalendrier,4,21),1),"jjj")</f>
        <v>sam</v>
      </c>
      <c r="X5" s="12" t="str">
        <f aca="false">TEXT(WEEKDAY(DATE(AnnéeCalendrier,4,22),1),"jjj")</f>
        <v>dim</v>
      </c>
      <c r="Y5" s="12" t="str">
        <f aca="false">TEXT(WEEKDAY(DATE(AnnéeCalendrier,4,23),1),"jjj")</f>
        <v>lun</v>
      </c>
      <c r="Z5" s="12" t="str">
        <f aca="false">TEXT(WEEKDAY(DATE(AnnéeCalendrier,4,24),1),"jjj")</f>
        <v>mar</v>
      </c>
      <c r="AA5" s="12" t="str">
        <f aca="false">TEXT(WEEKDAY(DATE(AnnéeCalendrier,4,25),1),"jjj")</f>
        <v>mer</v>
      </c>
      <c r="AB5" s="12" t="str">
        <f aca="false">TEXT(WEEKDAY(DATE(AnnéeCalendrier,4,26),1),"jjj")</f>
        <v>jeu</v>
      </c>
      <c r="AC5" s="12" t="str">
        <f aca="false">TEXT(WEEKDAY(DATE(AnnéeCalendrier,4,27),1),"jjj")</f>
        <v>ven</v>
      </c>
      <c r="AD5" s="12" t="str">
        <f aca="false">TEXT(WEEKDAY(DATE(AnnéeCalendrier,4,28),1),"jjj")</f>
        <v>sam</v>
      </c>
      <c r="AE5" s="12" t="str">
        <f aca="false">TEXT(WEEKDAY(DATE(AnnéeCalendrier,4,29),1),"jjj")</f>
        <v>dim</v>
      </c>
      <c r="AF5" s="12" t="str">
        <f aca="false">TEXT(WEEKDAY(DATE(AnnéeCalendrier,4,30),1),"jjj")</f>
        <v>lun</v>
      </c>
      <c r="AG5" s="12"/>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COUNTA(Avril[[#This Row],[1]:[31]])</f>
        <v>0</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COUNTA(Avril[[#This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COUNTA(Avril[[#This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COUNTA(Avril[[#This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COUNTA(Avril[[#This Row],[1]:[31]])</f>
        <v>0</v>
      </c>
    </row>
    <row r="12" customFormat="false" ht="30" hidden="false" customHeight="true" outlineLevel="0" collapsed="false">
      <c r="B12" s="11" t="str">
        <f aca="false">'Noms des employés'!B9</f>
        <v>Employé 6 CP29 22.5RTT</v>
      </c>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9"/>
      <c r="AH12" s="19" t="n">
        <f aca="false">COUNTA(Avril[[#This Row],[1]:[31]])</f>
        <v>0</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COUNTA(Avril[[#This Row],[1]:[31]])</f>
        <v>0</v>
      </c>
    </row>
    <row r="14" customFormat="false" ht="30" hidden="false" customHeight="true" outlineLevel="0" collapsed="false">
      <c r="B14" s="13" t="str">
        <f aca="false">NomMois&amp;" Total"</f>
        <v>Avril Total</v>
      </c>
      <c r="C14" s="21" t="n">
        <f aca="false">SUBTOTAL(103,Avril[1])</f>
        <v>0</v>
      </c>
      <c r="D14" s="21" t="n">
        <f aca="false">SUBTOTAL(103,Avril[2])</f>
        <v>0</v>
      </c>
      <c r="E14" s="21" t="n">
        <f aca="false">SUBTOTAL(103,Avril[3])</f>
        <v>0</v>
      </c>
      <c r="F14" s="21" t="n">
        <f aca="false">SUBTOTAL(103,Avril[4])</f>
        <v>0</v>
      </c>
      <c r="G14" s="21" t="n">
        <f aca="false">SUBTOTAL(103,Avril[5])</f>
        <v>0</v>
      </c>
      <c r="H14" s="21" t="n">
        <f aca="false">SUBTOTAL(103,Avril[6])</f>
        <v>0</v>
      </c>
      <c r="I14" s="21" t="n">
        <f aca="false">SUBTOTAL(103,Avril[7])</f>
        <v>0</v>
      </c>
      <c r="J14" s="21" t="n">
        <f aca="false">SUBTOTAL(103,Avril[8])</f>
        <v>0</v>
      </c>
      <c r="K14" s="21" t="n">
        <f aca="false">SUBTOTAL(103,Avril[9])</f>
        <v>0</v>
      </c>
      <c r="L14" s="21" t="n">
        <f aca="false">SUBTOTAL(103,Avril[10])</f>
        <v>0</v>
      </c>
      <c r="M14" s="21" t="n">
        <f aca="false">SUBTOTAL(103,Avril[11])</f>
        <v>0</v>
      </c>
      <c r="N14" s="21" t="n">
        <f aca="false">SUBTOTAL(103,Avril[12])</f>
        <v>0</v>
      </c>
      <c r="O14" s="21" t="n">
        <f aca="false">SUBTOTAL(103,Avril[13])</f>
        <v>0</v>
      </c>
      <c r="P14" s="21" t="n">
        <f aca="false">SUBTOTAL(103,Avril[14])</f>
        <v>0</v>
      </c>
      <c r="Q14" s="21" t="n">
        <f aca="false">SUBTOTAL(103,Avril[15])</f>
        <v>0</v>
      </c>
      <c r="R14" s="21" t="n">
        <f aca="false">SUBTOTAL(103,Avril[16])</f>
        <v>0</v>
      </c>
      <c r="S14" s="21" t="n">
        <f aca="false">SUBTOTAL(103,Avril[17])</f>
        <v>0</v>
      </c>
      <c r="T14" s="21" t="n">
        <f aca="false">SUBTOTAL(103,Avril[18])</f>
        <v>0</v>
      </c>
      <c r="U14" s="21" t="n">
        <f aca="false">SUBTOTAL(103,Avril[19])</f>
        <v>0</v>
      </c>
      <c r="V14" s="21" t="n">
        <f aca="false">SUBTOTAL(103,Avril[20])</f>
        <v>0</v>
      </c>
      <c r="W14" s="21" t="n">
        <f aca="false">SUBTOTAL(103,Avril[21])</f>
        <v>0</v>
      </c>
      <c r="X14" s="21" t="n">
        <f aca="false">SUBTOTAL(103,Avril[22])</f>
        <v>0</v>
      </c>
      <c r="Y14" s="21" t="n">
        <f aca="false">SUBTOTAL(103,Avril[23])</f>
        <v>0</v>
      </c>
      <c r="Z14" s="21" t="n">
        <f aca="false">SUBTOTAL(103,Avril[24])</f>
        <v>0</v>
      </c>
      <c r="AA14" s="21" t="n">
        <f aca="false">SUBTOTAL(103,Avril[25])</f>
        <v>0</v>
      </c>
      <c r="AB14" s="21" t="n">
        <f aca="false">SUBTOTAL(103,Avril[26])</f>
        <v>0</v>
      </c>
      <c r="AC14" s="21" t="n">
        <f aca="false">SUBTOTAL(103,Avril[27])</f>
        <v>0</v>
      </c>
      <c r="AD14" s="21" t="n">
        <f aca="false">SUBTOTAL(103,Avril[28])</f>
        <v>0</v>
      </c>
      <c r="AE14" s="21" t="n">
        <f aca="false">SUBTOTAL(103,Avril[29])</f>
        <v>0</v>
      </c>
      <c r="AF14" s="21" t="n">
        <f aca="false">SUBTOTAL(109,Avril[30])</f>
        <v>0</v>
      </c>
      <c r="AG14" s="21" t="n">
        <f aca="false">SUBTOTAL(109,Avril[31])</f>
        <v>0</v>
      </c>
      <c r="AH14" s="21" t="n">
        <f aca="false">SUBTOTAL(109,Avril[Total des jours])</f>
        <v>0</v>
      </c>
    </row>
  </sheetData>
  <mergeCells count="5">
    <mergeCell ref="D2:E2"/>
    <mergeCell ref="G2:I2"/>
    <mergeCell ref="K2:L2"/>
    <mergeCell ref="N2:Q2"/>
    <mergeCell ref="C4:AG4"/>
  </mergeCells>
  <conditionalFormatting sqref="C7:AG13">
    <cfRule type="expression" priority="2" aboveAverage="0" equalAverage="0" bottom="0" percent="0" rank="0" text="" dxfId="0">
      <formula>C7=""</formula>
    </cfRule>
  </conditionalFormatting>
  <conditionalFormatting sqref="C7:AG13">
    <cfRule type="expression" priority="3" aboveAverage="0" equalAverage="0" bottom="0" percent="0" rank="0" text="" dxfId="0">
      <formula>C7=CléPersonnalisée2</formula>
    </cfRule>
    <cfRule type="expression" priority="4" aboveAverage="0" equalAverage="0" bottom="0" percent="0" rank="0" text="" dxfId="1">
      <formula>C7=CléPersonnalisée1</formula>
    </cfRule>
    <cfRule type="expression" priority="5" aboveAverage="0" equalAverage="0" bottom="0" percent="0" rank="0" text="" dxfId="2">
      <formula>C7=CléMaladie</formula>
    </cfRule>
    <cfRule type="expression" priority="6" aboveAverage="0" equalAverage="0" bottom="0" percent="0" rank="0" text="" dxfId="3">
      <formula>C7=CléPersonnel</formula>
    </cfRule>
    <cfRule type="expression" priority="7" aboveAverage="0" equalAverage="0" bottom="0" percent="0" rank="0" text="" dxfId="4">
      <formula>C7=CléCongé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{81297B60-D9B9-4420-B62B-E76A796C98BC}</x14:id>
        </ext>
      </extLst>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showDropDown="false" showErrorMessage="true" showInputMessage="true" sqref="B7:B13" type="none">
      <formula1>'Noms des employés'!$B$4:$B$10</formula1>
      <formula2>0</formula2>
    </dataValidation>
    <dataValidation allowBlank="true" operator="between" prompt="Suivez les absences du mois d’avril dans cette feuille de calcul" showDropDown="false" showErrorMessage="true" showInputMessage="true" sqref="A1" type="none">
      <formula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81297B60-D9B9-4420-B62B-E76A796C98BC}">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5.xml><?xml version="1.0" encoding="utf-8"?>
<worksheet xmlns="http://schemas.openxmlformats.org/spreadsheetml/2006/main" xmlns:r="http://schemas.openxmlformats.org/officeDocument/2006/relationships">
  <sheetPr filterMode="false">
    <tabColor rgb="FFDFE1CA"/>
    <pageSetUpPr fitToPage="true"/>
  </sheetPr>
  <dimension ref="B1:AH14"/>
  <sheetViews>
    <sheetView showFormulas="false" showGridLines="false" showRowColHeaders="true" showZeros="true" rightToLeft="false" tabSelected="false" showOutlineSymbols="true" defaultGridColor="true" view="normal" topLeftCell="A5"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10"/>
    <col collapsed="false" customWidth="true" hidden="false" outlineLevel="0" max="11" min="6" style="1" width="4.71"/>
    <col collapsed="false" customWidth="true" hidden="false" outlineLevel="0" max="12" min="12" style="1" width="10.82"/>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56</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TEXT(WEEKDAY(DATE(AnnéeCalendrier,5,1),1),"jjj")</f>
        <v>mar</v>
      </c>
      <c r="D5" s="12" t="str">
        <f aca="false">TEXT(WEEKDAY(DATE(AnnéeCalendrier,5,2),1),"jjj")</f>
        <v>mer</v>
      </c>
      <c r="E5" s="12" t="str">
        <f aca="false">TEXT(WEEKDAY(DATE(AnnéeCalendrier,5,3),1),"jjj")</f>
        <v>jeu</v>
      </c>
      <c r="F5" s="12" t="str">
        <f aca="false">TEXT(WEEKDAY(DATE(AnnéeCalendrier,5,4),1),"jjj")</f>
        <v>ven</v>
      </c>
      <c r="G5" s="12" t="str">
        <f aca="false">TEXT(WEEKDAY(DATE(AnnéeCalendrier,5,5),1),"jjj")</f>
        <v>sam</v>
      </c>
      <c r="H5" s="12" t="str">
        <f aca="false">TEXT(WEEKDAY(DATE(AnnéeCalendrier,5,6),1),"jjj")</f>
        <v>dim</v>
      </c>
      <c r="I5" s="12" t="str">
        <f aca="false">TEXT(WEEKDAY(DATE(AnnéeCalendrier,5,7),1),"jjj")</f>
        <v>lun</v>
      </c>
      <c r="J5" s="12" t="str">
        <f aca="false">TEXT(WEEKDAY(DATE(AnnéeCalendrier,5,8),1),"jjj")</f>
        <v>mar</v>
      </c>
      <c r="K5" s="12" t="str">
        <f aca="false">TEXT(WEEKDAY(DATE(AnnéeCalendrier,5,9),1),"jjj")</f>
        <v>mer</v>
      </c>
      <c r="L5" s="12" t="str">
        <f aca="false">TEXT(WEEKDAY(DATE(AnnéeCalendrier,5,10),1),"jjj")</f>
        <v>jeu</v>
      </c>
      <c r="M5" s="12" t="str">
        <f aca="false">TEXT(WEEKDAY(DATE(AnnéeCalendrier,5,11),1),"jjj")</f>
        <v>ven</v>
      </c>
      <c r="N5" s="12" t="str">
        <f aca="false">TEXT(WEEKDAY(DATE(AnnéeCalendrier,5,12),1),"jjj")</f>
        <v>sam</v>
      </c>
      <c r="O5" s="12" t="str">
        <f aca="false">TEXT(WEEKDAY(DATE(AnnéeCalendrier,5,13),1),"jjj")</f>
        <v>dim</v>
      </c>
      <c r="P5" s="12" t="str">
        <f aca="false">TEXT(WEEKDAY(DATE(AnnéeCalendrier,5,14),1),"jjj")</f>
        <v>lun</v>
      </c>
      <c r="Q5" s="12" t="str">
        <f aca="false">TEXT(WEEKDAY(DATE(AnnéeCalendrier,5,15),1),"jjj")</f>
        <v>mar</v>
      </c>
      <c r="R5" s="12" t="str">
        <f aca="false">TEXT(WEEKDAY(DATE(AnnéeCalendrier,5,16),1),"jjj")</f>
        <v>mer</v>
      </c>
      <c r="S5" s="12" t="str">
        <f aca="false">TEXT(WEEKDAY(DATE(AnnéeCalendrier,5,17),1),"jjj")</f>
        <v>jeu</v>
      </c>
      <c r="T5" s="12" t="str">
        <f aca="false">TEXT(WEEKDAY(DATE(AnnéeCalendrier,5,18),1),"jjj")</f>
        <v>ven</v>
      </c>
      <c r="U5" s="12" t="str">
        <f aca="false">TEXT(WEEKDAY(DATE(AnnéeCalendrier,5,19),1),"jjj")</f>
        <v>sam</v>
      </c>
      <c r="V5" s="12" t="str">
        <f aca="false">TEXT(WEEKDAY(DATE(AnnéeCalendrier,5,20),1),"jjj")</f>
        <v>dim</v>
      </c>
      <c r="W5" s="12" t="str">
        <f aca="false">TEXT(WEEKDAY(DATE(AnnéeCalendrier,5,21),1),"jjj")</f>
        <v>lun</v>
      </c>
      <c r="X5" s="12" t="str">
        <f aca="false">TEXT(WEEKDAY(DATE(AnnéeCalendrier,5,22),1),"jjj")</f>
        <v>mar</v>
      </c>
      <c r="Y5" s="12" t="str">
        <f aca="false">TEXT(WEEKDAY(DATE(AnnéeCalendrier,5,23),1),"jjj")</f>
        <v>mer</v>
      </c>
      <c r="Z5" s="12" t="str">
        <f aca="false">TEXT(WEEKDAY(DATE(AnnéeCalendrier,5,24),1),"jjj")</f>
        <v>jeu</v>
      </c>
      <c r="AA5" s="12" t="str">
        <f aca="false">TEXT(WEEKDAY(DATE(AnnéeCalendrier,5,25),1),"jjj")</f>
        <v>ven</v>
      </c>
      <c r="AB5" s="12" t="str">
        <f aca="false">TEXT(WEEKDAY(DATE(AnnéeCalendrier,5,26),1),"jjj")</f>
        <v>sam</v>
      </c>
      <c r="AC5" s="12" t="str">
        <f aca="false">TEXT(WEEKDAY(DATE(AnnéeCalendrier,5,27),1),"jjj")</f>
        <v>dim</v>
      </c>
      <c r="AD5" s="12" t="str">
        <f aca="false">TEXT(WEEKDAY(DATE(AnnéeCalendrier,5,28),1),"jjj")</f>
        <v>lun</v>
      </c>
      <c r="AE5" s="12" t="str">
        <f aca="false">TEXT(WEEKDAY(DATE(AnnéeCalendrier,5,29),1),"jjj")</f>
        <v>mar</v>
      </c>
      <c r="AF5" s="12" t="str">
        <f aca="false">TEXT(WEEKDAY(DATE(AnnéeCalendrier,5,30),1),"jjj")</f>
        <v>mer</v>
      </c>
      <c r="AG5" s="12" t="str">
        <f aca="false">TEXT(WEEKDAY(DATE(AnnéeCalendrier,5,31),1),"jjj")</f>
        <v>jeu</v>
      </c>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COUNTA(Mai[[#This Row],[1]:[31]])</f>
        <v>0</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COUNTA(Mai[[#This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COUNTA(Mai[[#This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COUNTA(Mai[[#This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COUNTA(Mai[[#This Row],[1]:[31]])</f>
        <v>0</v>
      </c>
    </row>
    <row r="12" customFormat="false" ht="30" hidden="false" customHeight="true" outlineLevel="0" collapsed="false">
      <c r="B12" s="11" t="str">
        <f aca="false">'Noms des employés'!B9</f>
        <v>Employé 6 CP29 22.5RTT</v>
      </c>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9"/>
      <c r="AH12" s="19" t="n">
        <f aca="false">COUNTA(Mai[[#This Row],[1]:[31]])</f>
        <v>0</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COUNTA(Mai[[#This Row],[1]:[31]])</f>
        <v>0</v>
      </c>
    </row>
    <row r="14" customFormat="false" ht="30" hidden="false" customHeight="true" outlineLevel="0" collapsed="false">
      <c r="B14" s="13" t="str">
        <f aca="false">NomMois&amp;" Total"</f>
        <v>Mai Total</v>
      </c>
      <c r="C14" s="21" t="n">
        <f aca="false">SUBTOTAL(103,Mai[1])</f>
        <v>0</v>
      </c>
      <c r="D14" s="21" t="n">
        <f aca="false">SUBTOTAL(103,Mai[2])</f>
        <v>0</v>
      </c>
      <c r="E14" s="21" t="n">
        <f aca="false">SUBTOTAL(103,Mai[3])</f>
        <v>0</v>
      </c>
      <c r="F14" s="21" t="n">
        <f aca="false">SUBTOTAL(103,Mai[4])</f>
        <v>0</v>
      </c>
      <c r="G14" s="21" t="n">
        <f aca="false">SUBTOTAL(103,Mai[5])</f>
        <v>0</v>
      </c>
      <c r="H14" s="21" t="n">
        <f aca="false">SUBTOTAL(103,Mai[6])</f>
        <v>0</v>
      </c>
      <c r="I14" s="21" t="n">
        <f aca="false">SUBTOTAL(103,Mai[7])</f>
        <v>0</v>
      </c>
      <c r="J14" s="21" t="n">
        <f aca="false">SUBTOTAL(103,Mai[8])</f>
        <v>0</v>
      </c>
      <c r="K14" s="21" t="n">
        <f aca="false">SUBTOTAL(103,Mai[9])</f>
        <v>0</v>
      </c>
      <c r="L14" s="21" t="n">
        <f aca="false">SUBTOTAL(103,Mai[10])</f>
        <v>0</v>
      </c>
      <c r="M14" s="21" t="n">
        <f aca="false">SUBTOTAL(103,Mai[11])</f>
        <v>0</v>
      </c>
      <c r="N14" s="21" t="n">
        <f aca="false">SUBTOTAL(103,Mai[12])</f>
        <v>0</v>
      </c>
      <c r="O14" s="21" t="n">
        <f aca="false">SUBTOTAL(103,Mai[13])</f>
        <v>0</v>
      </c>
      <c r="P14" s="21" t="n">
        <f aca="false">SUBTOTAL(103,Mai[14])</f>
        <v>0</v>
      </c>
      <c r="Q14" s="21" t="n">
        <f aca="false">SUBTOTAL(103,Mai[15])</f>
        <v>0</v>
      </c>
      <c r="R14" s="21" t="n">
        <f aca="false">SUBTOTAL(103,Mai[16])</f>
        <v>0</v>
      </c>
      <c r="S14" s="21" t="n">
        <f aca="false">SUBTOTAL(103,Mai[17])</f>
        <v>0</v>
      </c>
      <c r="T14" s="21" t="n">
        <f aca="false">SUBTOTAL(103,Mai[18])</f>
        <v>0</v>
      </c>
      <c r="U14" s="21" t="n">
        <f aca="false">SUBTOTAL(103,Mai[19])</f>
        <v>0</v>
      </c>
      <c r="V14" s="21" t="n">
        <f aca="false">SUBTOTAL(103,Mai[20])</f>
        <v>0</v>
      </c>
      <c r="W14" s="21" t="n">
        <f aca="false">SUBTOTAL(103,Mai[21])</f>
        <v>0</v>
      </c>
      <c r="X14" s="21" t="n">
        <f aca="false">SUBTOTAL(103,Mai[22])</f>
        <v>0</v>
      </c>
      <c r="Y14" s="21" t="n">
        <f aca="false">SUBTOTAL(103,Mai[23])</f>
        <v>0</v>
      </c>
      <c r="Z14" s="21" t="n">
        <f aca="false">SUBTOTAL(103,Mai[24])</f>
        <v>0</v>
      </c>
      <c r="AA14" s="21" t="n">
        <f aca="false">SUBTOTAL(103,Mai[25])</f>
        <v>0</v>
      </c>
      <c r="AB14" s="21" t="n">
        <f aca="false">SUBTOTAL(103,Mai[26])</f>
        <v>0</v>
      </c>
      <c r="AC14" s="21" t="n">
        <f aca="false">SUBTOTAL(103,Mai[27])</f>
        <v>0</v>
      </c>
      <c r="AD14" s="21" t="n">
        <f aca="false">SUBTOTAL(103,Mai[28])</f>
        <v>0</v>
      </c>
      <c r="AE14" s="21" t="n">
        <f aca="false">SUBTOTAL(103,Mai[29])</f>
        <v>0</v>
      </c>
      <c r="AF14" s="21" t="n">
        <f aca="false">SUBTOTAL(109,Mai[30])</f>
        <v>0</v>
      </c>
      <c r="AG14" s="21" t="n">
        <f aca="false">SUBTOTAL(109,Mai[31])</f>
        <v>0</v>
      </c>
      <c r="AH14" s="21" t="n">
        <f aca="false">SUBTOTAL(109,Mai[Total des jours])</f>
        <v>0</v>
      </c>
    </row>
  </sheetData>
  <mergeCells count="5">
    <mergeCell ref="D2:E2"/>
    <mergeCell ref="G2:I2"/>
    <mergeCell ref="K2:L2"/>
    <mergeCell ref="N2:Q2"/>
    <mergeCell ref="C4:AG4"/>
  </mergeCells>
  <conditionalFormatting sqref="C7:AG13">
    <cfRule type="expression" priority="2" aboveAverage="0" equalAverage="0" bottom="0" percent="0" rank="0" text="" dxfId="0">
      <formula>C7=""</formula>
    </cfRule>
  </conditionalFormatting>
  <conditionalFormatting sqref="C7:AG13">
    <cfRule type="expression" priority="3" aboveAverage="0" equalAverage="0" bottom="0" percent="0" rank="0" text="" dxfId="0">
      <formula>C7=CléPersonnalisée2</formula>
    </cfRule>
    <cfRule type="expression" priority="4" aboveAverage="0" equalAverage="0" bottom="0" percent="0" rank="0" text="" dxfId="1">
      <formula>C7=CléPersonnalisée1</formula>
    </cfRule>
    <cfRule type="expression" priority="5" aboveAverage="0" equalAverage="0" bottom="0" percent="0" rank="0" text="" dxfId="2">
      <formula>C7=CléMaladie</formula>
    </cfRule>
    <cfRule type="expression" priority="6" aboveAverage="0" equalAverage="0" bottom="0" percent="0" rank="0" text="" dxfId="3">
      <formula>C7=CléPersonnel</formula>
    </cfRule>
    <cfRule type="expression" priority="7" aboveAverage="0" equalAverage="0" bottom="0" percent="0" rank="0" text="" dxfId="4">
      <formula>C7=CléCongé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{D4DA1310-2E6D-40A0-97EC-B24CA3FDDBB4}</x14:id>
        </ext>
      </extLst>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prompt="Suivez les absences du mois de mai dans cette feuille de calcul" showDropDown="false" showErrorMessage="true" showInputMessage="true" sqref="A1" type="none">
      <formula1>0</formula1>
      <formula2>0</formula2>
    </dataValidation>
    <dataValidation allowBlank="true" operator="between" showDropDown="false" showErrorMessage="true" showInputMessage="true" sqref="B7:B13" type="none">
      <formula1>'Noms des employés'!$B$4:$B$10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D4DA1310-2E6D-40A0-97EC-B24CA3FDDBB4}">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6.xml><?xml version="1.0" encoding="utf-8"?>
<worksheet xmlns="http://schemas.openxmlformats.org/spreadsheetml/2006/main" xmlns:r="http://schemas.openxmlformats.org/officeDocument/2006/relationships">
  <sheetPr filterMode="false">
    <tabColor rgb="FFF1F2E8"/>
    <pageSetUpPr fitToPage="true"/>
  </sheetPr>
  <dimension ref="B1:AH14"/>
  <sheetViews>
    <sheetView showFormulas="false" showGridLines="false" showRowColHeaders="true" showZeros="true" rightToLeft="false" tabSelected="false" showOutlineSymbols="true" defaultGridColor="true" view="normal" topLeftCell="B5"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11.27"/>
    <col collapsed="false" customWidth="true" hidden="false" outlineLevel="0" max="11" min="6" style="1" width="4.71"/>
    <col collapsed="false" customWidth="true" hidden="false" outlineLevel="0" max="12" min="12" style="1" width="11.72"/>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57</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TEXT(WEEKDAY(DATE(AnnéeCalendrier,6,1),1),"jjj")</f>
        <v>ven</v>
      </c>
      <c r="D5" s="12" t="str">
        <f aca="false">TEXT(WEEKDAY(DATE(AnnéeCalendrier,6,2),1),"jjj")</f>
        <v>sam</v>
      </c>
      <c r="E5" s="12" t="str">
        <f aca="false">TEXT(WEEKDAY(DATE(AnnéeCalendrier,6,3),1),"jjj")</f>
        <v>dim</v>
      </c>
      <c r="F5" s="12" t="str">
        <f aca="false">TEXT(WEEKDAY(DATE(AnnéeCalendrier,6,4),1),"jjj")</f>
        <v>lun</v>
      </c>
      <c r="G5" s="12" t="str">
        <f aca="false">TEXT(WEEKDAY(DATE(AnnéeCalendrier,6,5),1),"jjj")</f>
        <v>mar</v>
      </c>
      <c r="H5" s="12" t="str">
        <f aca="false">TEXT(WEEKDAY(DATE(AnnéeCalendrier,6,6),1),"jjj")</f>
        <v>mer</v>
      </c>
      <c r="I5" s="12" t="str">
        <f aca="false">TEXT(WEEKDAY(DATE(AnnéeCalendrier,6,7),1),"jjj")</f>
        <v>jeu</v>
      </c>
      <c r="J5" s="12" t="str">
        <f aca="false">TEXT(WEEKDAY(DATE(AnnéeCalendrier,6,8),1),"jjj")</f>
        <v>ven</v>
      </c>
      <c r="K5" s="12" t="str">
        <f aca="false">TEXT(WEEKDAY(DATE(AnnéeCalendrier,6,9),1),"jjj")</f>
        <v>sam</v>
      </c>
      <c r="L5" s="12" t="str">
        <f aca="false">TEXT(WEEKDAY(DATE(AnnéeCalendrier,6,10),1),"jjj")</f>
        <v>dim</v>
      </c>
      <c r="M5" s="12" t="str">
        <f aca="false">TEXT(WEEKDAY(DATE(AnnéeCalendrier,6,11),1),"jjj")</f>
        <v>lun</v>
      </c>
      <c r="N5" s="12" t="str">
        <f aca="false">TEXT(WEEKDAY(DATE(AnnéeCalendrier,6,12),1),"jjj")</f>
        <v>mar</v>
      </c>
      <c r="O5" s="12" t="str">
        <f aca="false">TEXT(WEEKDAY(DATE(AnnéeCalendrier,6,13),1),"jjj")</f>
        <v>mer</v>
      </c>
      <c r="P5" s="12" t="str">
        <f aca="false">TEXT(WEEKDAY(DATE(AnnéeCalendrier,6,14),1),"jjj")</f>
        <v>jeu</v>
      </c>
      <c r="Q5" s="12" t="str">
        <f aca="false">TEXT(WEEKDAY(DATE(AnnéeCalendrier,6,15),1),"jjj")</f>
        <v>ven</v>
      </c>
      <c r="R5" s="12" t="str">
        <f aca="false">TEXT(WEEKDAY(DATE(AnnéeCalendrier,6,16),1),"jjj")</f>
        <v>sam</v>
      </c>
      <c r="S5" s="12" t="str">
        <f aca="false">TEXT(WEEKDAY(DATE(AnnéeCalendrier,6,17),1),"jjj")</f>
        <v>dim</v>
      </c>
      <c r="T5" s="12" t="str">
        <f aca="false">TEXT(WEEKDAY(DATE(AnnéeCalendrier,6,18),1),"jjj")</f>
        <v>lun</v>
      </c>
      <c r="U5" s="12" t="str">
        <f aca="false">TEXT(WEEKDAY(DATE(AnnéeCalendrier,6,19),1),"jjj")</f>
        <v>mar</v>
      </c>
      <c r="V5" s="12" t="str">
        <f aca="false">TEXT(WEEKDAY(DATE(AnnéeCalendrier,6,20),1),"jjj")</f>
        <v>mer</v>
      </c>
      <c r="W5" s="12" t="str">
        <f aca="false">TEXT(WEEKDAY(DATE(AnnéeCalendrier,6,21),1),"jjj")</f>
        <v>jeu</v>
      </c>
      <c r="X5" s="12" t="str">
        <f aca="false">TEXT(WEEKDAY(DATE(AnnéeCalendrier,6,22),1),"jjj")</f>
        <v>ven</v>
      </c>
      <c r="Y5" s="12" t="str">
        <f aca="false">TEXT(WEEKDAY(DATE(AnnéeCalendrier,6,23),1),"jjj")</f>
        <v>sam</v>
      </c>
      <c r="Z5" s="12" t="str">
        <f aca="false">TEXT(WEEKDAY(DATE(AnnéeCalendrier,6,24),1),"jjj")</f>
        <v>dim</v>
      </c>
      <c r="AA5" s="12" t="str">
        <f aca="false">TEXT(WEEKDAY(DATE(AnnéeCalendrier,6,25),1),"jjj")</f>
        <v>lun</v>
      </c>
      <c r="AB5" s="12" t="str">
        <f aca="false">TEXT(WEEKDAY(DATE(AnnéeCalendrier,6,26),1),"jjj")</f>
        <v>mar</v>
      </c>
      <c r="AC5" s="12" t="str">
        <f aca="false">TEXT(WEEKDAY(DATE(AnnéeCalendrier,6,27),1),"jjj")</f>
        <v>mer</v>
      </c>
      <c r="AD5" s="12" t="str">
        <f aca="false">TEXT(WEEKDAY(DATE(AnnéeCalendrier,6,28),1),"jjj")</f>
        <v>jeu</v>
      </c>
      <c r="AE5" s="12" t="str">
        <f aca="false">TEXT(WEEKDAY(DATE(AnnéeCalendrier,6,29),1),"jjj")</f>
        <v>ven</v>
      </c>
      <c r="AF5" s="12" t="str">
        <f aca="false">TEXT(WEEKDAY(DATE(AnnéeCalendrier,6,30),1),"jjj")</f>
        <v>sam</v>
      </c>
      <c r="AG5" s="12"/>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COUNTA(Juin[[#This Row],[1]:[31]])</f>
        <v>0</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COUNTA(Juin[[#This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COUNTA(Juin[[#This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COUNTA(Juin[[#This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COUNTA(Juin[[#This Row],[1]:[31]])</f>
        <v>0</v>
      </c>
    </row>
    <row r="12" customFormat="false" ht="30" hidden="false" customHeight="true" outlineLevel="0" collapsed="false">
      <c r="B12" s="11" t="str">
        <f aca="false">'Noms des employés'!B9</f>
        <v>Employé 6 CP29 22.5RTT</v>
      </c>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9"/>
      <c r="AH12" s="19" t="n">
        <f aca="false">COUNTA(Juin[[#This Row],[1]:[31]])</f>
        <v>0</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COUNTA(Juin[[#This Row],[1]:[31]])</f>
        <v>0</v>
      </c>
    </row>
    <row r="14" customFormat="false" ht="30" hidden="false" customHeight="true" outlineLevel="0" collapsed="false">
      <c r="B14" s="13" t="str">
        <f aca="false">NomMois&amp;" Total"</f>
        <v>Juin Total</v>
      </c>
      <c r="C14" s="21" t="n">
        <f aca="false">SUBTOTAL(103,Juin[1])</f>
        <v>0</v>
      </c>
      <c r="D14" s="21" t="n">
        <f aca="false">SUBTOTAL(103,Juin[2])</f>
        <v>0</v>
      </c>
      <c r="E14" s="21" t="n">
        <f aca="false">SUBTOTAL(103,Juin[3])</f>
        <v>0</v>
      </c>
      <c r="F14" s="21" t="n">
        <f aca="false">SUBTOTAL(103,Juin[4])</f>
        <v>0</v>
      </c>
      <c r="G14" s="21" t="n">
        <f aca="false">SUBTOTAL(103,Juin[5])</f>
        <v>0</v>
      </c>
      <c r="H14" s="21" t="n">
        <f aca="false">SUBTOTAL(103,Juin[6])</f>
        <v>0</v>
      </c>
      <c r="I14" s="21" t="n">
        <f aca="false">SUBTOTAL(103,Juin[7])</f>
        <v>0</v>
      </c>
      <c r="J14" s="21" t="n">
        <f aca="false">SUBTOTAL(103,Juin[8])</f>
        <v>0</v>
      </c>
      <c r="K14" s="21" t="n">
        <f aca="false">SUBTOTAL(103,Juin[9])</f>
        <v>0</v>
      </c>
      <c r="L14" s="21" t="n">
        <f aca="false">SUBTOTAL(103,Juin[10])</f>
        <v>0</v>
      </c>
      <c r="M14" s="21" t="n">
        <f aca="false">SUBTOTAL(103,Juin[11])</f>
        <v>0</v>
      </c>
      <c r="N14" s="21" t="n">
        <f aca="false">SUBTOTAL(103,Juin[12])</f>
        <v>0</v>
      </c>
      <c r="O14" s="21" t="n">
        <f aca="false">SUBTOTAL(103,Juin[13])</f>
        <v>0</v>
      </c>
      <c r="P14" s="21" t="n">
        <f aca="false">SUBTOTAL(103,Juin[14])</f>
        <v>0</v>
      </c>
      <c r="Q14" s="21" t="n">
        <f aca="false">SUBTOTAL(103,Juin[15])</f>
        <v>0</v>
      </c>
      <c r="R14" s="21" t="n">
        <f aca="false">SUBTOTAL(103,Juin[16])</f>
        <v>0</v>
      </c>
      <c r="S14" s="21" t="n">
        <f aca="false">SUBTOTAL(103,Juin[17])</f>
        <v>0</v>
      </c>
      <c r="T14" s="21" t="n">
        <f aca="false">SUBTOTAL(103,Juin[18])</f>
        <v>0</v>
      </c>
      <c r="U14" s="21" t="n">
        <f aca="false">SUBTOTAL(103,Juin[19])</f>
        <v>0</v>
      </c>
      <c r="V14" s="21" t="n">
        <f aca="false">SUBTOTAL(103,Juin[20])</f>
        <v>0</v>
      </c>
      <c r="W14" s="21" t="n">
        <f aca="false">SUBTOTAL(103,Juin[21])</f>
        <v>0</v>
      </c>
      <c r="X14" s="21" t="n">
        <f aca="false">SUBTOTAL(103,Juin[22])</f>
        <v>0</v>
      </c>
      <c r="Y14" s="21" t="n">
        <f aca="false">SUBTOTAL(103,Juin[23])</f>
        <v>0</v>
      </c>
      <c r="Z14" s="21" t="n">
        <f aca="false">SUBTOTAL(103,Juin[24])</f>
        <v>0</v>
      </c>
      <c r="AA14" s="21" t="n">
        <f aca="false">SUBTOTAL(103,Juin[25])</f>
        <v>0</v>
      </c>
      <c r="AB14" s="21" t="n">
        <f aca="false">SUBTOTAL(103,Juin[26])</f>
        <v>0</v>
      </c>
      <c r="AC14" s="21" t="n">
        <f aca="false">SUBTOTAL(103,Juin[27])</f>
        <v>0</v>
      </c>
      <c r="AD14" s="21" t="n">
        <f aca="false">SUBTOTAL(103,Juin[28])</f>
        <v>0</v>
      </c>
      <c r="AE14" s="21" t="n">
        <f aca="false">SUBTOTAL(103,Juin[29])</f>
        <v>0</v>
      </c>
      <c r="AF14" s="21" t="n">
        <f aca="false">SUBTOTAL(109,Juin[30])</f>
        <v>0</v>
      </c>
      <c r="AG14" s="21" t="n">
        <f aca="false">SUBTOTAL(109,Juin[31])</f>
        <v>0</v>
      </c>
      <c r="AH14" s="21" t="n">
        <f aca="false">SUBTOTAL(109,Juin[Total des jours])</f>
        <v>0</v>
      </c>
    </row>
  </sheetData>
  <mergeCells count="5">
    <mergeCell ref="D2:E2"/>
    <mergeCell ref="G2:I2"/>
    <mergeCell ref="K2:L2"/>
    <mergeCell ref="N2:Q2"/>
    <mergeCell ref="C4:AG4"/>
  </mergeCells>
  <conditionalFormatting sqref="C7:AG13">
    <cfRule type="expression" priority="2" aboveAverage="0" equalAverage="0" bottom="0" percent="0" rank="0" text="" dxfId="0">
      <formula>C7=""</formula>
    </cfRule>
  </conditionalFormatting>
  <conditionalFormatting sqref="C7:AG13">
    <cfRule type="expression" priority="3" aboveAverage="0" equalAverage="0" bottom="0" percent="0" rank="0" text="" dxfId="0">
      <formula>C7=CléPersonnalisée2</formula>
    </cfRule>
    <cfRule type="expression" priority="4" aboveAverage="0" equalAverage="0" bottom="0" percent="0" rank="0" text="" dxfId="1">
      <formula>C7=CléPersonnalisée1</formula>
    </cfRule>
    <cfRule type="expression" priority="5" aboveAverage="0" equalAverage="0" bottom="0" percent="0" rank="0" text="" dxfId="2">
      <formula>C7=CléMaladie</formula>
    </cfRule>
    <cfRule type="expression" priority="6" aboveAverage="0" equalAverage="0" bottom="0" percent="0" rank="0" text="" dxfId="3">
      <formula>C7=CléPersonnel</formula>
    </cfRule>
    <cfRule type="expression" priority="7" aboveAverage="0" equalAverage="0" bottom="0" percent="0" rank="0" text="" dxfId="4">
      <formula>C7=CléCongé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{F4D42092-B616-47DE-9657-F9DD7EFC008E}</x14:id>
        </ext>
      </extLst>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prompt="Suivez les absences du mois de juin dans cette feuille de calcul" showDropDown="false" showErrorMessage="true" showInputMessage="true" sqref="A1" type="none">
      <formula1>0</formula1>
      <formula2>0</formula2>
    </dataValidation>
    <dataValidation allowBlank="true" operator="between" showDropDown="false" showErrorMessage="true" showInputMessage="true" sqref="B7:B13" type="none">
      <formula1>'Noms des employés'!$B$4:$B$10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F4D42092-B616-47DE-9657-F9DD7EFC008E}">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7.xml><?xml version="1.0" encoding="utf-8"?>
<worksheet xmlns="http://schemas.openxmlformats.org/spreadsheetml/2006/main" xmlns:r="http://schemas.openxmlformats.org/officeDocument/2006/relationships">
  <sheetPr filterMode="false">
    <tabColor rgb="FF000000"/>
    <pageSetUpPr fitToPage="true"/>
  </sheetPr>
  <dimension ref="B1:AH14"/>
  <sheetViews>
    <sheetView showFormulas="false" showGridLines="false" showRowColHeaders="true" showZeros="true" rightToLeft="false" tabSelected="false" showOutlineSymbols="true" defaultGridColor="true" view="normal" topLeftCell="B5"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10.54"/>
    <col collapsed="false" customWidth="true" hidden="false" outlineLevel="0" max="11" min="6" style="1" width="4.71"/>
    <col collapsed="false" customWidth="true" hidden="false" outlineLevel="0" max="12" min="12" style="1" width="12.44"/>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58</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v>2017</v>
      </c>
    </row>
    <row r="5" customFormat="false" ht="15" hidden="false" customHeight="true" outlineLevel="0" collapsed="false">
      <c r="B5" s="11"/>
      <c r="C5" s="12" t="str">
        <f aca="false">TEXT(WEEKDAY(DATE(AnnéeCalendrier,7,1),1),"jjj")</f>
        <v>dim</v>
      </c>
      <c r="D5" s="12" t="str">
        <f aca="false">TEXT(WEEKDAY(DATE(AnnéeCalendrier,7,2),1),"jjj")</f>
        <v>lun</v>
      </c>
      <c r="E5" s="12" t="str">
        <f aca="false">TEXT(WEEKDAY(DATE(AnnéeCalendrier,7,3),1),"jjj")</f>
        <v>mar</v>
      </c>
      <c r="F5" s="12" t="str">
        <f aca="false">TEXT(WEEKDAY(DATE(AnnéeCalendrier,7,4),1),"jjj")</f>
        <v>mer</v>
      </c>
      <c r="G5" s="12" t="str">
        <f aca="false">TEXT(WEEKDAY(DATE(AnnéeCalendrier,7,5),1),"jjj")</f>
        <v>jeu</v>
      </c>
      <c r="H5" s="12" t="str">
        <f aca="false">TEXT(WEEKDAY(DATE(AnnéeCalendrier,7,6),1),"jjj")</f>
        <v>ven</v>
      </c>
      <c r="I5" s="12" t="str">
        <f aca="false">TEXT(WEEKDAY(DATE(AnnéeCalendrier,7,7),1),"jjj")</f>
        <v>sam</v>
      </c>
      <c r="J5" s="12" t="str">
        <f aca="false">TEXT(WEEKDAY(DATE(AnnéeCalendrier,7,8),1),"jjj")</f>
        <v>dim</v>
      </c>
      <c r="K5" s="12" t="str">
        <f aca="false">TEXT(WEEKDAY(DATE(AnnéeCalendrier,7,9),1),"jjj")</f>
        <v>lun</v>
      </c>
      <c r="L5" s="12" t="str">
        <f aca="false">TEXT(WEEKDAY(DATE(AnnéeCalendrier,7,10),1),"jjj")</f>
        <v>mar</v>
      </c>
      <c r="M5" s="12" t="str">
        <f aca="false">TEXT(WEEKDAY(DATE(AnnéeCalendrier,7,11),1),"jjj")</f>
        <v>mer</v>
      </c>
      <c r="N5" s="12" t="str">
        <f aca="false">TEXT(WEEKDAY(DATE(AnnéeCalendrier,7,12),1),"jjj")</f>
        <v>jeu</v>
      </c>
      <c r="O5" s="12" t="str">
        <f aca="false">TEXT(WEEKDAY(DATE(AnnéeCalendrier,7,13),1),"jjj")</f>
        <v>ven</v>
      </c>
      <c r="P5" s="12" t="str">
        <f aca="false">TEXT(WEEKDAY(DATE(AnnéeCalendrier,7,14),1),"jjj")</f>
        <v>sam</v>
      </c>
      <c r="Q5" s="12" t="str">
        <f aca="false">TEXT(WEEKDAY(DATE(AnnéeCalendrier,7,15),1),"jjj")</f>
        <v>dim</v>
      </c>
      <c r="R5" s="12" t="str">
        <f aca="false">TEXT(WEEKDAY(DATE(AnnéeCalendrier,7,16),1),"jjj")</f>
        <v>lun</v>
      </c>
      <c r="S5" s="12" t="str">
        <f aca="false">TEXT(WEEKDAY(DATE(AnnéeCalendrier,7,17),1),"jjj")</f>
        <v>mar</v>
      </c>
      <c r="T5" s="12" t="str">
        <f aca="false">TEXT(WEEKDAY(DATE(AnnéeCalendrier,7,18),1),"jjj")</f>
        <v>mer</v>
      </c>
      <c r="U5" s="12" t="str">
        <f aca="false">TEXT(WEEKDAY(DATE(AnnéeCalendrier,7,19),1),"jjj")</f>
        <v>jeu</v>
      </c>
      <c r="V5" s="12" t="str">
        <f aca="false">TEXT(WEEKDAY(DATE(AnnéeCalendrier,7,20),1),"jjj")</f>
        <v>ven</v>
      </c>
      <c r="W5" s="12" t="str">
        <f aca="false">TEXT(WEEKDAY(DATE(AnnéeCalendrier,7,21),1),"jjj")</f>
        <v>sam</v>
      </c>
      <c r="X5" s="12" t="str">
        <f aca="false">TEXT(WEEKDAY(DATE(AnnéeCalendrier,7,22),1),"jjj")</f>
        <v>dim</v>
      </c>
      <c r="Y5" s="12" t="str">
        <f aca="false">TEXT(WEEKDAY(DATE(AnnéeCalendrier,7,23),1),"jjj")</f>
        <v>lun</v>
      </c>
      <c r="Z5" s="12" t="str">
        <f aca="false">TEXT(WEEKDAY(DATE(AnnéeCalendrier,7,24),1),"jjj")</f>
        <v>mar</v>
      </c>
      <c r="AA5" s="12" t="str">
        <f aca="false">TEXT(WEEKDAY(DATE(AnnéeCalendrier,7,25),1),"jjj")</f>
        <v>mer</v>
      </c>
      <c r="AB5" s="12" t="str">
        <f aca="false">TEXT(WEEKDAY(DATE(AnnéeCalendrier,7,26),1),"jjj")</f>
        <v>jeu</v>
      </c>
      <c r="AC5" s="12" t="str">
        <f aca="false">TEXT(WEEKDAY(DATE(AnnéeCalendrier,7,27),1),"jjj")</f>
        <v>ven</v>
      </c>
      <c r="AD5" s="12" t="str">
        <f aca="false">TEXT(WEEKDAY(DATE(AnnéeCalendrier,7,28),1),"jjj")</f>
        <v>sam</v>
      </c>
      <c r="AE5" s="12" t="str">
        <f aca="false">TEXT(WEEKDAY(DATE(AnnéeCalendrier,7,29),1),"jjj")</f>
        <v>dim</v>
      </c>
      <c r="AF5" s="12" t="str">
        <f aca="false">TEXT(WEEKDAY(DATE(AnnéeCalendrier,7,30),1),"jjj")</f>
        <v>lun</v>
      </c>
      <c r="AG5" s="12" t="str">
        <f aca="false">TEXT(WEEKDAY(DATE(AnnéeCalendrier,7,31),1),"jjj")</f>
        <v>mar</v>
      </c>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t="s">
        <v>48</v>
      </c>
      <c r="E7" s="14" t="s">
        <v>4</v>
      </c>
      <c r="F7" s="14" t="s">
        <v>4</v>
      </c>
      <c r="G7" s="14" t="s">
        <v>4</v>
      </c>
      <c r="H7" s="14" t="s">
        <v>5</v>
      </c>
      <c r="I7" s="14"/>
      <c r="J7" s="14"/>
      <c r="K7" s="14"/>
      <c r="L7" s="14"/>
      <c r="M7" s="14"/>
      <c r="N7" s="14"/>
      <c r="O7" s="14" t="s">
        <v>2</v>
      </c>
      <c r="P7" s="14" t="s">
        <v>2</v>
      </c>
      <c r="Q7" s="14"/>
      <c r="R7" s="14" t="s">
        <v>2</v>
      </c>
      <c r="S7" s="14" t="s">
        <v>2</v>
      </c>
      <c r="T7" s="14"/>
      <c r="U7" s="14"/>
      <c r="V7" s="14" t="s">
        <v>9</v>
      </c>
      <c r="W7" s="14" t="s">
        <v>9</v>
      </c>
      <c r="X7" s="14" t="s">
        <v>9</v>
      </c>
      <c r="Y7" s="14" t="s">
        <v>9</v>
      </c>
      <c r="Z7" s="14" t="s">
        <v>7</v>
      </c>
      <c r="AA7" s="14"/>
      <c r="AB7" s="14"/>
      <c r="AC7" s="14" t="s">
        <v>48</v>
      </c>
      <c r="AD7" s="14"/>
      <c r="AE7" s="14"/>
      <c r="AF7" s="14"/>
      <c r="AG7" s="14"/>
      <c r="AH7" s="19" t="n">
        <f aca="false">COUNTA(Juillet[[#This Row],[1]:[31]])</f>
        <v>15</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COUNTA(Juillet[[#This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COUNTA(Juillet[[#This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COUNTA(Juillet[[#This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COUNTA(Juillet[[#This Row],[1]:[31]])</f>
        <v>0</v>
      </c>
    </row>
    <row r="12" customFormat="false" ht="30" hidden="false" customHeight="true" outlineLevel="0" collapsed="false">
      <c r="B12" s="11" t="str">
        <f aca="false">'Noms des employés'!B9</f>
        <v>Employé 6 CP29 22.5RTT</v>
      </c>
      <c r="C12" s="14"/>
      <c r="D12" s="14"/>
      <c r="E12" s="14" t="s">
        <v>48</v>
      </c>
      <c r="F12" s="14" t="s">
        <v>4</v>
      </c>
      <c r="G12" s="14" t="s">
        <v>4</v>
      </c>
      <c r="H12" s="14" t="s">
        <v>4</v>
      </c>
      <c r="I12" s="14" t="s">
        <v>5</v>
      </c>
      <c r="J12" s="14"/>
      <c r="K12" s="14"/>
      <c r="L12" s="14"/>
      <c r="M12" s="14"/>
      <c r="N12" s="14"/>
      <c r="O12" s="14"/>
      <c r="P12" s="14" t="s">
        <v>2</v>
      </c>
      <c r="Q12" s="14" t="s">
        <v>2</v>
      </c>
      <c r="R12" s="14"/>
      <c r="S12" s="14" t="s">
        <v>2</v>
      </c>
      <c r="T12" s="14" t="s">
        <v>2</v>
      </c>
      <c r="U12" s="14"/>
      <c r="V12" s="14"/>
      <c r="W12" s="14" t="s">
        <v>9</v>
      </c>
      <c r="X12" s="14" t="s">
        <v>9</v>
      </c>
      <c r="Y12" s="14" t="s">
        <v>9</v>
      </c>
      <c r="Z12" s="14" t="s">
        <v>9</v>
      </c>
      <c r="AA12" s="14" t="s">
        <v>7</v>
      </c>
      <c r="AB12" s="14"/>
      <c r="AC12" s="14"/>
      <c r="AD12" s="14" t="s">
        <v>48</v>
      </c>
      <c r="AE12" s="14"/>
      <c r="AF12" s="14"/>
      <c r="AG12" s="19"/>
      <c r="AH12" s="19" t="n">
        <f aca="false">COUNTA(Juillet[[#This Row],[1]:[31]])</f>
        <v>15</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COUNTA(Juillet[[#This Row],[1]:[31]])</f>
        <v>0</v>
      </c>
    </row>
    <row r="14" customFormat="false" ht="30" hidden="false" customHeight="true" outlineLevel="0" collapsed="false">
      <c r="B14" s="13" t="str">
        <f aca="false">NomMois&amp;" Total"</f>
        <v>Juillet Total</v>
      </c>
      <c r="C14" s="21" t="n">
        <f aca="false">SUBTOTAL(103,Juillet[1])</f>
        <v>0</v>
      </c>
      <c r="D14" s="21" t="n">
        <f aca="false">SUBTOTAL(103,Juillet[2])</f>
        <v>1</v>
      </c>
      <c r="E14" s="21" t="n">
        <f aca="false">SUBTOTAL(103,Juillet[3])</f>
        <v>2</v>
      </c>
      <c r="F14" s="21" t="n">
        <f aca="false">SUBTOTAL(103,Juillet[4])</f>
        <v>2</v>
      </c>
      <c r="G14" s="21" t="n">
        <f aca="false">SUBTOTAL(103,Juillet[5])</f>
        <v>2</v>
      </c>
      <c r="H14" s="21" t="n">
        <f aca="false">SUBTOTAL(103,Juillet[6])</f>
        <v>2</v>
      </c>
      <c r="I14" s="21" t="n">
        <f aca="false">SUBTOTAL(103,Juillet[7])</f>
        <v>1</v>
      </c>
      <c r="J14" s="21" t="n">
        <f aca="false">SUBTOTAL(103,Juillet[8])</f>
        <v>0</v>
      </c>
      <c r="K14" s="21" t="n">
        <f aca="false">SUBTOTAL(103,Juillet[9])</f>
        <v>0</v>
      </c>
      <c r="L14" s="21" t="n">
        <f aca="false">SUBTOTAL(103,Juillet[10])</f>
        <v>0</v>
      </c>
      <c r="M14" s="21" t="n">
        <f aca="false">SUBTOTAL(103,Juillet[11])</f>
        <v>0</v>
      </c>
      <c r="N14" s="21" t="n">
        <f aca="false">SUBTOTAL(103,Juillet[12])</f>
        <v>0</v>
      </c>
      <c r="O14" s="21" t="n">
        <f aca="false">SUBTOTAL(103,Juillet[13])</f>
        <v>1</v>
      </c>
      <c r="P14" s="21" t="n">
        <f aca="false">SUBTOTAL(103,Juillet[14])</f>
        <v>2</v>
      </c>
      <c r="Q14" s="21" t="n">
        <f aca="false">SUBTOTAL(103,Juillet[15])</f>
        <v>1</v>
      </c>
      <c r="R14" s="21" t="n">
        <f aca="false">SUBTOTAL(103,Juillet[16])</f>
        <v>1</v>
      </c>
      <c r="S14" s="21" t="n">
        <f aca="false">SUBTOTAL(103,Juillet[17])</f>
        <v>2</v>
      </c>
      <c r="T14" s="21" t="n">
        <f aca="false">SUBTOTAL(103,Juillet[18])</f>
        <v>1</v>
      </c>
      <c r="U14" s="21" t="n">
        <f aca="false">SUBTOTAL(103,Juillet[19])</f>
        <v>0</v>
      </c>
      <c r="V14" s="21" t="n">
        <f aca="false">SUBTOTAL(103,Juillet[20])</f>
        <v>1</v>
      </c>
      <c r="W14" s="21" t="n">
        <f aca="false">SUBTOTAL(103,Juillet[21])</f>
        <v>2</v>
      </c>
      <c r="X14" s="21" t="n">
        <f aca="false">SUBTOTAL(103,Juillet[22])</f>
        <v>2</v>
      </c>
      <c r="Y14" s="21" t="n">
        <f aca="false">SUBTOTAL(103,Juillet[23])</f>
        <v>2</v>
      </c>
      <c r="Z14" s="21" t="n">
        <f aca="false">SUBTOTAL(103,Juillet[24])</f>
        <v>2</v>
      </c>
      <c r="AA14" s="21" t="n">
        <f aca="false">SUBTOTAL(103,Juillet[25])</f>
        <v>1</v>
      </c>
      <c r="AB14" s="21" t="n">
        <f aca="false">SUBTOTAL(103,Juillet[26])</f>
        <v>0</v>
      </c>
      <c r="AC14" s="21" t="n">
        <f aca="false">SUBTOTAL(103,Juillet[27])</f>
        <v>1</v>
      </c>
      <c r="AD14" s="21" t="n">
        <f aca="false">SUBTOTAL(103,Juillet[28])</f>
        <v>1</v>
      </c>
      <c r="AE14" s="21" t="n">
        <f aca="false">SUBTOTAL(103,Juillet[29])</f>
        <v>0</v>
      </c>
      <c r="AF14" s="21" t="n">
        <f aca="false">SUBTOTAL(109,Juillet[30])</f>
        <v>0</v>
      </c>
      <c r="AG14" s="21" t="n">
        <f aca="false">SUBTOTAL(109,Juillet[31])</f>
        <v>0</v>
      </c>
      <c r="AH14" s="21" t="n">
        <f aca="false">SUBTOTAL(109,Juillet[Total des jours])</f>
        <v>30</v>
      </c>
    </row>
  </sheetData>
  <mergeCells count="5">
    <mergeCell ref="D2:E2"/>
    <mergeCell ref="G2:I2"/>
    <mergeCell ref="K2:L2"/>
    <mergeCell ref="N2:Q2"/>
    <mergeCell ref="C4:AG4"/>
  </mergeCells>
  <conditionalFormatting sqref="C8:AG11 C7 AD7:AG7 C13:AG13 C12:D12 AE12:AG12">
    <cfRule type="expression" priority="2" aboveAverage="0" equalAverage="0" bottom="0" percent="0" rank="0" text="" dxfId="0">
      <formula>C6=""</formula>
    </cfRule>
  </conditionalFormatting>
  <conditionalFormatting sqref="C8:AG11 C7 AD7:AG7 C13:AG13 C12:D12 AE12:AG12">
    <cfRule type="expression" priority="3" aboveAverage="0" equalAverage="0" bottom="0" percent="0" rank="0" text="" dxfId="0">
      <formula>C6=CléPersonnalisée2</formula>
    </cfRule>
    <cfRule type="expression" priority="4" aboveAverage="0" equalAverage="0" bottom="0" percent="0" rank="0" text="" dxfId="1">
      <formula>C6=CléPersonnalisée1</formula>
    </cfRule>
    <cfRule type="expression" priority="5" aboveAverage="0" equalAverage="0" bottom="0" percent="0" rank="0" text="" dxfId="2">
      <formula>C6=CléMaladie</formula>
    </cfRule>
    <cfRule type="expression" priority="6" aboveAverage="0" equalAverage="0" bottom="0" percent="0" rank="0" text="" dxfId="3">
      <formula>C6=CléPersonnel</formula>
    </cfRule>
    <cfRule type="expression" priority="7" aboveAverage="0" equalAverage="0" bottom="0" percent="0" rank="0" text="" dxfId="4">
      <formula>C6=CléCongé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{EED98EB0-4812-481D-A32D-FA6FF88053B7}</x14:id>
        </ext>
      </extLst>
    </cfRule>
  </conditionalFormatting>
  <conditionalFormatting sqref="D7">
    <cfRule type="expression" priority="9" aboveAverage="0" equalAverage="0" bottom="0" percent="0" rank="0" text="" dxfId="0">
      <formula>D7=""</formula>
    </cfRule>
    <cfRule type="expression" priority="10" aboveAverage="0" equalAverage="0" bottom="0" percent="0" rank="0" text="" dxfId="6">
      <formula>D7=CléPersonnalisée2</formula>
    </cfRule>
    <cfRule type="expression" priority="11" aboveAverage="0" equalAverage="0" bottom="0" percent="0" rank="0" text="" dxfId="7">
      <formula>D7=CléPersonnalisée1</formula>
    </cfRule>
    <cfRule type="expression" priority="12" aboveAverage="0" equalAverage="0" bottom="0" percent="0" rank="0" text="" dxfId="8">
      <formula>D7=CléMaladie</formula>
    </cfRule>
    <cfRule type="expression" priority="13" aboveAverage="0" equalAverage="0" bottom="0" percent="0" rank="0" text="" dxfId="9">
      <formula>D7=CléPersonnel</formula>
    </cfRule>
    <cfRule type="expression" priority="14" aboveAverage="0" equalAverage="0" bottom="0" percent="0" rank="0" text="" dxfId="10">
      <formula>D7=CléCongé</formula>
    </cfRule>
  </conditionalFormatting>
  <conditionalFormatting sqref="E7">
    <cfRule type="expression" priority="15" aboveAverage="0" equalAverage="0" bottom="0" percent="0" rank="0" text="" dxfId="0">
      <formula>E7=""</formula>
    </cfRule>
    <cfRule type="expression" priority="16" aboveAverage="0" equalAverage="0" bottom="0" percent="0" rank="0" text="" dxfId="6">
      <formula>E7=CléPersonnalisée2</formula>
    </cfRule>
    <cfRule type="expression" priority="17" aboveAverage="0" equalAverage="0" bottom="0" percent="0" rank="0" text="" dxfId="7">
      <formula>E7=CléPersonnalisée1</formula>
    </cfRule>
    <cfRule type="expression" priority="18" aboveAverage="0" equalAverage="0" bottom="0" percent="0" rank="0" text="" dxfId="8">
      <formula>E7=CléMaladie</formula>
    </cfRule>
    <cfRule type="expression" priority="19" aboveAverage="0" equalAverage="0" bottom="0" percent="0" rank="0" text="" dxfId="9">
      <formula>E7=CléPersonnel</formula>
    </cfRule>
    <cfRule type="expression" priority="20" aboveAverage="0" equalAverage="0" bottom="0" percent="0" rank="0" text="" dxfId="10">
      <formula>E7=CléCongé</formula>
    </cfRule>
  </conditionalFormatting>
  <conditionalFormatting sqref="F7">
    <cfRule type="expression" priority="21" aboveAverage="0" equalAverage="0" bottom="0" percent="0" rank="0" text="" dxfId="0">
      <formula>F7=""</formula>
    </cfRule>
    <cfRule type="expression" priority="22" aboveAverage="0" equalAverage="0" bottom="0" percent="0" rank="0" text="" dxfId="6">
      <formula>F7=CléPersonnalisée2</formula>
    </cfRule>
    <cfRule type="expression" priority="23" aboveAverage="0" equalAverage="0" bottom="0" percent="0" rank="0" text="" dxfId="7">
      <formula>F7=CléPersonnalisée1</formula>
    </cfRule>
    <cfRule type="expression" priority="24" aboveAverage="0" equalAverage="0" bottom="0" percent="0" rank="0" text="" dxfId="8">
      <formula>F7=CléMaladie</formula>
    </cfRule>
    <cfRule type="expression" priority="25" aboveAverage="0" equalAverage="0" bottom="0" percent="0" rank="0" text="" dxfId="9">
      <formula>F7=CléPersonnel</formula>
    </cfRule>
    <cfRule type="expression" priority="26" aboveAverage="0" equalAverage="0" bottom="0" percent="0" rank="0" text="" dxfId="10">
      <formula>F7=CléCongé</formula>
    </cfRule>
  </conditionalFormatting>
  <conditionalFormatting sqref="G7">
    <cfRule type="expression" priority="27" aboveAverage="0" equalAverage="0" bottom="0" percent="0" rank="0" text="" dxfId="0">
      <formula>G7=""</formula>
    </cfRule>
    <cfRule type="expression" priority="28" aboveAverage="0" equalAverage="0" bottom="0" percent="0" rank="0" text="" dxfId="6">
      <formula>G7=CléPersonnalisée2</formula>
    </cfRule>
    <cfRule type="expression" priority="29" aboveAverage="0" equalAverage="0" bottom="0" percent="0" rank="0" text="" dxfId="7">
      <formula>G7=CléPersonnalisée1</formula>
    </cfRule>
    <cfRule type="expression" priority="30" aboveAverage="0" equalAverage="0" bottom="0" percent="0" rank="0" text="" dxfId="8">
      <formula>G7=CléMaladie</formula>
    </cfRule>
    <cfRule type="expression" priority="31" aboveAverage="0" equalAverage="0" bottom="0" percent="0" rank="0" text="" dxfId="9">
      <formula>G7=CléPersonnel</formula>
    </cfRule>
    <cfRule type="expression" priority="32" aboveAverage="0" equalAverage="0" bottom="0" percent="0" rank="0" text="" dxfId="10">
      <formula>G7=CléCongé</formula>
    </cfRule>
  </conditionalFormatting>
  <conditionalFormatting sqref="H7">
    <cfRule type="expression" priority="33" aboveAverage="0" equalAverage="0" bottom="0" percent="0" rank="0" text="" dxfId="0">
      <formula>H7=""</formula>
    </cfRule>
    <cfRule type="expression" priority="34" aboveAverage="0" equalAverage="0" bottom="0" percent="0" rank="0" text="" dxfId="6">
      <formula>H7=CléPersonnalisée2</formula>
    </cfRule>
    <cfRule type="expression" priority="35" aboveAverage="0" equalAverage="0" bottom="0" percent="0" rank="0" text="" dxfId="7">
      <formula>H7=CléPersonnalisée1</formula>
    </cfRule>
    <cfRule type="expression" priority="36" aboveAverage="0" equalAverage="0" bottom="0" percent="0" rank="0" text="" dxfId="8">
      <formula>H7=CléMaladie</formula>
    </cfRule>
    <cfRule type="expression" priority="37" aboveAverage="0" equalAverage="0" bottom="0" percent="0" rank="0" text="" dxfId="9">
      <formula>H7=CléPersonnel</formula>
    </cfRule>
    <cfRule type="expression" priority="38" aboveAverage="0" equalAverage="0" bottom="0" percent="0" rank="0" text="" dxfId="10">
      <formula>H7=CléCongé</formula>
    </cfRule>
  </conditionalFormatting>
  <conditionalFormatting sqref="I7">
    <cfRule type="expression" priority="39" aboveAverage="0" equalAverage="0" bottom="0" percent="0" rank="0" text="" dxfId="0">
      <formula>I7=""</formula>
    </cfRule>
    <cfRule type="expression" priority="40" aboveAverage="0" equalAverage="0" bottom="0" percent="0" rank="0" text="" dxfId="6">
      <formula>I7=CléPersonnalisée2</formula>
    </cfRule>
    <cfRule type="expression" priority="41" aboveAverage="0" equalAverage="0" bottom="0" percent="0" rank="0" text="" dxfId="7">
      <formula>I7=CléPersonnalisée1</formula>
    </cfRule>
    <cfRule type="expression" priority="42" aboveAverage="0" equalAverage="0" bottom="0" percent="0" rank="0" text="" dxfId="8">
      <formula>I7=CléMaladie</formula>
    </cfRule>
    <cfRule type="expression" priority="43" aboveAverage="0" equalAverage="0" bottom="0" percent="0" rank="0" text="" dxfId="9">
      <formula>I7=CléPersonnel</formula>
    </cfRule>
    <cfRule type="expression" priority="44" aboveAverage="0" equalAverage="0" bottom="0" percent="0" rank="0" text="" dxfId="10">
      <formula>I7=CléCongé</formula>
    </cfRule>
  </conditionalFormatting>
  <conditionalFormatting sqref="J7">
    <cfRule type="expression" priority="45" aboveAverage="0" equalAverage="0" bottom="0" percent="0" rank="0" text="" dxfId="0">
      <formula>J7=""</formula>
    </cfRule>
    <cfRule type="expression" priority="46" aboveAverage="0" equalAverage="0" bottom="0" percent="0" rank="0" text="" dxfId="6">
      <formula>J7=CléPersonnalisée2</formula>
    </cfRule>
    <cfRule type="expression" priority="47" aboveAverage="0" equalAverage="0" bottom="0" percent="0" rank="0" text="" dxfId="7">
      <formula>J7=CléPersonnalisée1</formula>
    </cfRule>
    <cfRule type="expression" priority="48" aboveAverage="0" equalAverage="0" bottom="0" percent="0" rank="0" text="" dxfId="8">
      <formula>J7=CléMaladie</formula>
    </cfRule>
    <cfRule type="expression" priority="49" aboveAverage="0" equalAverage="0" bottom="0" percent="0" rank="0" text="" dxfId="9">
      <formula>J7=CléPersonnel</formula>
    </cfRule>
    <cfRule type="expression" priority="50" aboveAverage="0" equalAverage="0" bottom="0" percent="0" rank="0" text="" dxfId="10">
      <formula>J7=CléCongé</formula>
    </cfRule>
  </conditionalFormatting>
  <conditionalFormatting sqref="K7">
    <cfRule type="expression" priority="51" aboveAverage="0" equalAverage="0" bottom="0" percent="0" rank="0" text="" dxfId="0">
      <formula>K7=""</formula>
    </cfRule>
    <cfRule type="expression" priority="52" aboveAverage="0" equalAverage="0" bottom="0" percent="0" rank="0" text="" dxfId="6">
      <formula>K7=CléPersonnalisée2</formula>
    </cfRule>
    <cfRule type="expression" priority="53" aboveAverage="0" equalAverage="0" bottom="0" percent="0" rank="0" text="" dxfId="7">
      <formula>K7=CléPersonnalisée1</formula>
    </cfRule>
    <cfRule type="expression" priority="54" aboveAverage="0" equalAverage="0" bottom="0" percent="0" rank="0" text="" dxfId="8">
      <formula>K7=CléMaladie</formula>
    </cfRule>
    <cfRule type="expression" priority="55" aboveAverage="0" equalAverage="0" bottom="0" percent="0" rank="0" text="" dxfId="9">
      <formula>K7=CléPersonnel</formula>
    </cfRule>
    <cfRule type="expression" priority="56" aboveAverage="0" equalAverage="0" bottom="0" percent="0" rank="0" text="" dxfId="10">
      <formula>K7=CléCongé</formula>
    </cfRule>
  </conditionalFormatting>
  <conditionalFormatting sqref="L7">
    <cfRule type="expression" priority="57" aboveAverage="0" equalAverage="0" bottom="0" percent="0" rank="0" text="" dxfId="0">
      <formula>L7=""</formula>
    </cfRule>
    <cfRule type="expression" priority="58" aboveAverage="0" equalAverage="0" bottom="0" percent="0" rank="0" text="" dxfId="6">
      <formula>L7=CléPersonnalisée2</formula>
    </cfRule>
    <cfRule type="expression" priority="59" aboveAverage="0" equalAverage="0" bottom="0" percent="0" rank="0" text="" dxfId="7">
      <formula>L7=CléPersonnalisée1</formula>
    </cfRule>
    <cfRule type="expression" priority="60" aboveAverage="0" equalAverage="0" bottom="0" percent="0" rank="0" text="" dxfId="8">
      <formula>L7=CléMaladie</formula>
    </cfRule>
    <cfRule type="expression" priority="61" aboveAverage="0" equalAverage="0" bottom="0" percent="0" rank="0" text="" dxfId="9">
      <formula>L7=CléPersonnel</formula>
    </cfRule>
    <cfRule type="expression" priority="62" aboveAverage="0" equalAverage="0" bottom="0" percent="0" rank="0" text="" dxfId="10">
      <formula>L7=CléCongé</formula>
    </cfRule>
  </conditionalFormatting>
  <conditionalFormatting sqref="M7">
    <cfRule type="expression" priority="63" aboveAverage="0" equalAverage="0" bottom="0" percent="0" rank="0" text="" dxfId="0">
      <formula>M7=""</formula>
    </cfRule>
    <cfRule type="expression" priority="64" aboveAverage="0" equalAverage="0" bottom="0" percent="0" rank="0" text="" dxfId="6">
      <formula>M7=CléPersonnalisée2</formula>
    </cfRule>
    <cfRule type="expression" priority="65" aboveAverage="0" equalAverage="0" bottom="0" percent="0" rank="0" text="" dxfId="7">
      <formula>M7=CléPersonnalisée1</formula>
    </cfRule>
    <cfRule type="expression" priority="66" aboveAverage="0" equalAverage="0" bottom="0" percent="0" rank="0" text="" dxfId="8">
      <formula>M7=CléMaladie</formula>
    </cfRule>
    <cfRule type="expression" priority="67" aboveAverage="0" equalAverage="0" bottom="0" percent="0" rank="0" text="" dxfId="9">
      <formula>M7=CléPersonnel</formula>
    </cfRule>
    <cfRule type="expression" priority="68" aboveAverage="0" equalAverage="0" bottom="0" percent="0" rank="0" text="" dxfId="10">
      <formula>M7=CléCongé</formula>
    </cfRule>
  </conditionalFormatting>
  <conditionalFormatting sqref="N7">
    <cfRule type="expression" priority="69" aboveAverage="0" equalAverage="0" bottom="0" percent="0" rank="0" text="" dxfId="0">
      <formula>N7=""</formula>
    </cfRule>
    <cfRule type="expression" priority="70" aboveAverage="0" equalAverage="0" bottom="0" percent="0" rank="0" text="" dxfId="6">
      <formula>N7=CléPersonnalisée2</formula>
    </cfRule>
    <cfRule type="expression" priority="71" aboveAverage="0" equalAverage="0" bottom="0" percent="0" rank="0" text="" dxfId="7">
      <formula>N7=CléPersonnalisée1</formula>
    </cfRule>
    <cfRule type="expression" priority="72" aboveAverage="0" equalAverage="0" bottom="0" percent="0" rank="0" text="" dxfId="8">
      <formula>N7=CléMaladie</formula>
    </cfRule>
    <cfRule type="expression" priority="73" aboveAverage="0" equalAverage="0" bottom="0" percent="0" rank="0" text="" dxfId="9">
      <formula>N7=CléPersonnel</formula>
    </cfRule>
    <cfRule type="expression" priority="74" aboveAverage="0" equalAverage="0" bottom="0" percent="0" rank="0" text="" dxfId="10">
      <formula>N7=CléCongé</formula>
    </cfRule>
  </conditionalFormatting>
  <conditionalFormatting sqref="O7">
    <cfRule type="expression" priority="75" aboveAverage="0" equalAverage="0" bottom="0" percent="0" rank="0" text="" dxfId="0">
      <formula>O7=""</formula>
    </cfRule>
    <cfRule type="expression" priority="76" aboveAverage="0" equalAverage="0" bottom="0" percent="0" rank="0" text="" dxfId="6">
      <formula>O7=CléPersonnalisée2</formula>
    </cfRule>
    <cfRule type="expression" priority="77" aboveAverage="0" equalAverage="0" bottom="0" percent="0" rank="0" text="" dxfId="7">
      <formula>O7=CléPersonnalisée1</formula>
    </cfRule>
    <cfRule type="expression" priority="78" aboveAverage="0" equalAverage="0" bottom="0" percent="0" rank="0" text="" dxfId="8">
      <formula>O7=CléMaladie</formula>
    </cfRule>
    <cfRule type="expression" priority="79" aboveAverage="0" equalAverage="0" bottom="0" percent="0" rank="0" text="" dxfId="9">
      <formula>O7=CléPersonnel</formula>
    </cfRule>
    <cfRule type="expression" priority="80" aboveAverage="0" equalAverage="0" bottom="0" percent="0" rank="0" text="" dxfId="10">
      <formula>O7=CléCongé</formula>
    </cfRule>
  </conditionalFormatting>
  <conditionalFormatting sqref="P7">
    <cfRule type="expression" priority="81" aboveAverage="0" equalAverage="0" bottom="0" percent="0" rank="0" text="" dxfId="0">
      <formula>P7=""</formula>
    </cfRule>
    <cfRule type="expression" priority="82" aboveAverage="0" equalAverage="0" bottom="0" percent="0" rank="0" text="" dxfId="6">
      <formula>P7=CléPersonnalisée2</formula>
    </cfRule>
    <cfRule type="expression" priority="83" aboveAverage="0" equalAverage="0" bottom="0" percent="0" rank="0" text="" dxfId="7">
      <formula>P7=CléPersonnalisée1</formula>
    </cfRule>
    <cfRule type="expression" priority="84" aboveAverage="0" equalAverage="0" bottom="0" percent="0" rank="0" text="" dxfId="8">
      <formula>P7=CléMaladie</formula>
    </cfRule>
    <cfRule type="expression" priority="85" aboveAverage="0" equalAverage="0" bottom="0" percent="0" rank="0" text="" dxfId="9">
      <formula>P7=CléPersonnel</formula>
    </cfRule>
    <cfRule type="expression" priority="86" aboveAverage="0" equalAverage="0" bottom="0" percent="0" rank="0" text="" dxfId="10">
      <formula>P7=CléCongé</formula>
    </cfRule>
  </conditionalFormatting>
  <conditionalFormatting sqref="Q7">
    <cfRule type="expression" priority="87" aboveAverage="0" equalAverage="0" bottom="0" percent="0" rank="0" text="" dxfId="0">
      <formula>Q7=""</formula>
    </cfRule>
    <cfRule type="expression" priority="88" aboveAverage="0" equalAverage="0" bottom="0" percent="0" rank="0" text="" dxfId="6">
      <formula>Q7=CléPersonnalisée2</formula>
    </cfRule>
    <cfRule type="expression" priority="89" aboveAverage="0" equalAverage="0" bottom="0" percent="0" rank="0" text="" dxfId="7">
      <formula>Q7=CléPersonnalisée1</formula>
    </cfRule>
    <cfRule type="expression" priority="90" aboveAverage="0" equalAverage="0" bottom="0" percent="0" rank="0" text="" dxfId="8">
      <formula>Q7=CléMaladie</formula>
    </cfRule>
    <cfRule type="expression" priority="91" aboveAverage="0" equalAverage="0" bottom="0" percent="0" rank="0" text="" dxfId="9">
      <formula>Q7=CléPersonnel</formula>
    </cfRule>
    <cfRule type="expression" priority="92" aboveAverage="0" equalAverage="0" bottom="0" percent="0" rank="0" text="" dxfId="10">
      <formula>Q7=CléCongé</formula>
    </cfRule>
  </conditionalFormatting>
  <conditionalFormatting sqref="R7">
    <cfRule type="expression" priority="93" aboveAverage="0" equalAverage="0" bottom="0" percent="0" rank="0" text="" dxfId="0">
      <formula>R7=""</formula>
    </cfRule>
    <cfRule type="expression" priority="94" aboveAverage="0" equalAverage="0" bottom="0" percent="0" rank="0" text="" dxfId="6">
      <formula>R7=CléPersonnalisée2</formula>
    </cfRule>
    <cfRule type="expression" priority="95" aboveAverage="0" equalAverage="0" bottom="0" percent="0" rank="0" text="" dxfId="7">
      <formula>R7=CléPersonnalisée1</formula>
    </cfRule>
    <cfRule type="expression" priority="96" aboveAverage="0" equalAverage="0" bottom="0" percent="0" rank="0" text="" dxfId="8">
      <formula>R7=CléMaladie</formula>
    </cfRule>
    <cfRule type="expression" priority="97" aboveAverage="0" equalAverage="0" bottom="0" percent="0" rank="0" text="" dxfId="9">
      <formula>R7=CléPersonnel</formula>
    </cfRule>
    <cfRule type="expression" priority="98" aboveAverage="0" equalAverage="0" bottom="0" percent="0" rank="0" text="" dxfId="10">
      <formula>R7=CléCongé</formula>
    </cfRule>
  </conditionalFormatting>
  <conditionalFormatting sqref="S7">
    <cfRule type="expression" priority="99" aboveAverage="0" equalAverage="0" bottom="0" percent="0" rank="0" text="" dxfId="0">
      <formula>S7=""</formula>
    </cfRule>
    <cfRule type="expression" priority="100" aboveAverage="0" equalAverage="0" bottom="0" percent="0" rank="0" text="" dxfId="6">
      <formula>S7=CléPersonnalisée2</formula>
    </cfRule>
    <cfRule type="expression" priority="101" aboveAverage="0" equalAverage="0" bottom="0" percent="0" rank="0" text="" dxfId="7">
      <formula>S7=CléPersonnalisée1</formula>
    </cfRule>
    <cfRule type="expression" priority="102" aboveAverage="0" equalAverage="0" bottom="0" percent="0" rank="0" text="" dxfId="8">
      <formula>S7=CléMaladie</formula>
    </cfRule>
    <cfRule type="expression" priority="103" aboveAverage="0" equalAverage="0" bottom="0" percent="0" rank="0" text="" dxfId="9">
      <formula>S7=CléPersonnel</formula>
    </cfRule>
    <cfRule type="expression" priority="104" aboveAverage="0" equalAverage="0" bottom="0" percent="0" rank="0" text="" dxfId="10">
      <formula>S7=CléCongé</formula>
    </cfRule>
  </conditionalFormatting>
  <conditionalFormatting sqref="T7">
    <cfRule type="expression" priority="105" aboveAverage="0" equalAverage="0" bottom="0" percent="0" rank="0" text="" dxfId="0">
      <formula>T7=""</formula>
    </cfRule>
    <cfRule type="expression" priority="106" aboveAverage="0" equalAverage="0" bottom="0" percent="0" rank="0" text="" dxfId="6">
      <formula>T7=CléPersonnalisée2</formula>
    </cfRule>
    <cfRule type="expression" priority="107" aboveAverage="0" equalAverage="0" bottom="0" percent="0" rank="0" text="" dxfId="7">
      <formula>T7=CléPersonnalisée1</formula>
    </cfRule>
    <cfRule type="expression" priority="108" aboveAverage="0" equalAverage="0" bottom="0" percent="0" rank="0" text="" dxfId="8">
      <formula>T7=CléMaladie</formula>
    </cfRule>
    <cfRule type="expression" priority="109" aboveAverage="0" equalAverage="0" bottom="0" percent="0" rank="0" text="" dxfId="9">
      <formula>T7=CléPersonnel</formula>
    </cfRule>
    <cfRule type="expression" priority="110" aboveAverage="0" equalAverage="0" bottom="0" percent="0" rank="0" text="" dxfId="10">
      <formula>T7=CléCongé</formula>
    </cfRule>
  </conditionalFormatting>
  <conditionalFormatting sqref="U7">
    <cfRule type="expression" priority="111" aboveAverage="0" equalAverage="0" bottom="0" percent="0" rank="0" text="" dxfId="0">
      <formula>U7=""</formula>
    </cfRule>
    <cfRule type="expression" priority="112" aboveAverage="0" equalAverage="0" bottom="0" percent="0" rank="0" text="" dxfId="6">
      <formula>U7=CléPersonnalisée2</formula>
    </cfRule>
    <cfRule type="expression" priority="113" aboveAverage="0" equalAverage="0" bottom="0" percent="0" rank="0" text="" dxfId="7">
      <formula>U7=CléPersonnalisée1</formula>
    </cfRule>
    <cfRule type="expression" priority="114" aboveAverage="0" equalAverage="0" bottom="0" percent="0" rank="0" text="" dxfId="8">
      <formula>U7=CléMaladie</formula>
    </cfRule>
    <cfRule type="expression" priority="115" aboveAverage="0" equalAverage="0" bottom="0" percent="0" rank="0" text="" dxfId="9">
      <formula>U7=CléPersonnel</formula>
    </cfRule>
    <cfRule type="expression" priority="116" aboveAverage="0" equalAverage="0" bottom="0" percent="0" rank="0" text="" dxfId="10">
      <formula>U7=CléCongé</formula>
    </cfRule>
  </conditionalFormatting>
  <conditionalFormatting sqref="V7">
    <cfRule type="expression" priority="117" aboveAverage="0" equalAverage="0" bottom="0" percent="0" rank="0" text="" dxfId="0">
      <formula>V7=""</formula>
    </cfRule>
    <cfRule type="expression" priority="118" aboveAverage="0" equalAverage="0" bottom="0" percent="0" rank="0" text="" dxfId="6">
      <formula>V7=CléPersonnalisée2</formula>
    </cfRule>
    <cfRule type="expression" priority="119" aboveAverage="0" equalAverage="0" bottom="0" percent="0" rank="0" text="" dxfId="7">
      <formula>V7=CléPersonnalisée1</formula>
    </cfRule>
    <cfRule type="expression" priority="120" aboveAverage="0" equalAverage="0" bottom="0" percent="0" rank="0" text="" dxfId="8">
      <formula>V7=CléMaladie</formula>
    </cfRule>
    <cfRule type="expression" priority="121" aboveAverage="0" equalAverage="0" bottom="0" percent="0" rank="0" text="" dxfId="9">
      <formula>V7=CléPersonnel</formula>
    </cfRule>
    <cfRule type="expression" priority="122" aboveAverage="0" equalAverage="0" bottom="0" percent="0" rank="0" text="" dxfId="10">
      <formula>V7=CléCongé</formula>
    </cfRule>
  </conditionalFormatting>
  <conditionalFormatting sqref="W7">
    <cfRule type="expression" priority="123" aboveAverage="0" equalAverage="0" bottom="0" percent="0" rank="0" text="" dxfId="0">
      <formula>W7=""</formula>
    </cfRule>
    <cfRule type="expression" priority="124" aboveAverage="0" equalAverage="0" bottom="0" percent="0" rank="0" text="" dxfId="6">
      <formula>W7=CléPersonnalisée2</formula>
    </cfRule>
    <cfRule type="expression" priority="125" aboveAverage="0" equalAverage="0" bottom="0" percent="0" rank="0" text="" dxfId="7">
      <formula>W7=CléPersonnalisée1</formula>
    </cfRule>
    <cfRule type="expression" priority="126" aboveAverage="0" equalAverage="0" bottom="0" percent="0" rank="0" text="" dxfId="8">
      <formula>W7=CléMaladie</formula>
    </cfRule>
    <cfRule type="expression" priority="127" aboveAverage="0" equalAverage="0" bottom="0" percent="0" rank="0" text="" dxfId="9">
      <formula>W7=CléPersonnel</formula>
    </cfRule>
    <cfRule type="expression" priority="128" aboveAverage="0" equalAverage="0" bottom="0" percent="0" rank="0" text="" dxfId="10">
      <formula>W7=CléCongé</formula>
    </cfRule>
  </conditionalFormatting>
  <conditionalFormatting sqref="X7">
    <cfRule type="expression" priority="129" aboveAverage="0" equalAverage="0" bottom="0" percent="0" rank="0" text="" dxfId="0">
      <formula>X7=""</formula>
    </cfRule>
    <cfRule type="expression" priority="130" aboveAverage="0" equalAverage="0" bottom="0" percent="0" rank="0" text="" dxfId="6">
      <formula>X7=CléPersonnalisée2</formula>
    </cfRule>
    <cfRule type="expression" priority="131" aboveAverage="0" equalAverage="0" bottom="0" percent="0" rank="0" text="" dxfId="7">
      <formula>X7=CléPersonnalisée1</formula>
    </cfRule>
    <cfRule type="expression" priority="132" aboveAverage="0" equalAverage="0" bottom="0" percent="0" rank="0" text="" dxfId="8">
      <formula>X7=CléMaladie</formula>
    </cfRule>
    <cfRule type="expression" priority="133" aboveAverage="0" equalAverage="0" bottom="0" percent="0" rank="0" text="" dxfId="9">
      <formula>X7=CléPersonnel</formula>
    </cfRule>
    <cfRule type="expression" priority="134" aboveAverage="0" equalAverage="0" bottom="0" percent="0" rank="0" text="" dxfId="10">
      <formula>X7=CléCongé</formula>
    </cfRule>
  </conditionalFormatting>
  <conditionalFormatting sqref="Y7">
    <cfRule type="expression" priority="135" aboveAverage="0" equalAverage="0" bottom="0" percent="0" rank="0" text="" dxfId="0">
      <formula>Y7=""</formula>
    </cfRule>
    <cfRule type="expression" priority="136" aboveAverage="0" equalAverage="0" bottom="0" percent="0" rank="0" text="" dxfId="6">
      <formula>Y7=CléPersonnalisée2</formula>
    </cfRule>
    <cfRule type="expression" priority="137" aboveAverage="0" equalAverage="0" bottom="0" percent="0" rank="0" text="" dxfId="7">
      <formula>Y7=CléPersonnalisée1</formula>
    </cfRule>
    <cfRule type="expression" priority="138" aboveAverage="0" equalAverage="0" bottom="0" percent="0" rank="0" text="" dxfId="8">
      <formula>Y7=CléMaladie</formula>
    </cfRule>
    <cfRule type="expression" priority="139" aboveAverage="0" equalAverage="0" bottom="0" percent="0" rank="0" text="" dxfId="9">
      <formula>Y7=CléPersonnel</formula>
    </cfRule>
    <cfRule type="expression" priority="140" aboveAverage="0" equalAverage="0" bottom="0" percent="0" rank="0" text="" dxfId="10">
      <formula>Y7=CléCongé</formula>
    </cfRule>
  </conditionalFormatting>
  <conditionalFormatting sqref="Z7">
    <cfRule type="expression" priority="141" aboveAverage="0" equalAverage="0" bottom="0" percent="0" rank="0" text="" dxfId="0">
      <formula>Z7=""</formula>
    </cfRule>
    <cfRule type="expression" priority="142" aboveAverage="0" equalAverage="0" bottom="0" percent="0" rank="0" text="" dxfId="6">
      <formula>Z7=CléPersonnalisée2</formula>
    </cfRule>
    <cfRule type="expression" priority="143" aboveAverage="0" equalAverage="0" bottom="0" percent="0" rank="0" text="" dxfId="7">
      <formula>Z7=CléPersonnalisée1</formula>
    </cfRule>
    <cfRule type="expression" priority="144" aboveAverage="0" equalAverage="0" bottom="0" percent="0" rank="0" text="" dxfId="8">
      <formula>Z7=CléMaladie</formula>
    </cfRule>
    <cfRule type="expression" priority="145" aboveAverage="0" equalAverage="0" bottom="0" percent="0" rank="0" text="" dxfId="9">
      <formula>Z7=CléPersonnel</formula>
    </cfRule>
    <cfRule type="expression" priority="146" aboveAverage="0" equalAverage="0" bottom="0" percent="0" rank="0" text="" dxfId="10">
      <formula>Z7=CléCongé</formula>
    </cfRule>
  </conditionalFormatting>
  <conditionalFormatting sqref="AA7">
    <cfRule type="expression" priority="147" aboveAverage="0" equalAverage="0" bottom="0" percent="0" rank="0" text="" dxfId="0">
      <formula>AA7=""</formula>
    </cfRule>
    <cfRule type="expression" priority="148" aboveAverage="0" equalAverage="0" bottom="0" percent="0" rank="0" text="" dxfId="6">
      <formula>AA7=CléPersonnalisée2</formula>
    </cfRule>
    <cfRule type="expression" priority="149" aboveAverage="0" equalAverage="0" bottom="0" percent="0" rank="0" text="" dxfId="7">
      <formula>AA7=CléPersonnalisée1</formula>
    </cfRule>
    <cfRule type="expression" priority="150" aboveAverage="0" equalAverage="0" bottom="0" percent="0" rank="0" text="" dxfId="8">
      <formula>AA7=CléMaladie</formula>
    </cfRule>
    <cfRule type="expression" priority="151" aboveAverage="0" equalAverage="0" bottom="0" percent="0" rank="0" text="" dxfId="9">
      <formula>AA7=CléPersonnel</formula>
    </cfRule>
    <cfRule type="expression" priority="152" aboveAverage="0" equalAverage="0" bottom="0" percent="0" rank="0" text="" dxfId="10">
      <formula>AA7=CléCongé</formula>
    </cfRule>
  </conditionalFormatting>
  <conditionalFormatting sqref="AB7">
    <cfRule type="expression" priority="153" aboveAverage="0" equalAverage="0" bottom="0" percent="0" rank="0" text="" dxfId="0">
      <formula>AB7=""</formula>
    </cfRule>
    <cfRule type="expression" priority="154" aboveAverage="0" equalAverage="0" bottom="0" percent="0" rank="0" text="" dxfId="6">
      <formula>AB7=CléPersonnalisée2</formula>
    </cfRule>
    <cfRule type="expression" priority="155" aboveAverage="0" equalAverage="0" bottom="0" percent="0" rank="0" text="" dxfId="7">
      <formula>AB7=CléPersonnalisée1</formula>
    </cfRule>
    <cfRule type="expression" priority="156" aboveAverage="0" equalAverage="0" bottom="0" percent="0" rank="0" text="" dxfId="8">
      <formula>AB7=CléMaladie</formula>
    </cfRule>
    <cfRule type="expression" priority="157" aboveAverage="0" equalAverage="0" bottom="0" percent="0" rank="0" text="" dxfId="9">
      <formula>AB7=CléPersonnel</formula>
    </cfRule>
    <cfRule type="expression" priority="158" aboveAverage="0" equalAverage="0" bottom="0" percent="0" rank="0" text="" dxfId="10">
      <formula>AB7=CléCongé</formula>
    </cfRule>
  </conditionalFormatting>
  <conditionalFormatting sqref="AC7">
    <cfRule type="expression" priority="159" aboveAverage="0" equalAverage="0" bottom="0" percent="0" rank="0" text="" dxfId="0">
      <formula>AC7=""</formula>
    </cfRule>
    <cfRule type="expression" priority="160" aboveAverage="0" equalAverage="0" bottom="0" percent="0" rank="0" text="" dxfId="6">
      <formula>AC7=CléPersonnalisée2</formula>
    </cfRule>
    <cfRule type="expression" priority="161" aboveAverage="0" equalAverage="0" bottom="0" percent="0" rank="0" text="" dxfId="7">
      <formula>AC7=CléPersonnalisée1</formula>
    </cfRule>
    <cfRule type="expression" priority="162" aboveAverage="0" equalAverage="0" bottom="0" percent="0" rank="0" text="" dxfId="8">
      <formula>AC7=CléMaladie</formula>
    </cfRule>
    <cfRule type="expression" priority="163" aboveAverage="0" equalAverage="0" bottom="0" percent="0" rank="0" text="" dxfId="9">
      <formula>AC7=CléPersonnel</formula>
    </cfRule>
    <cfRule type="expression" priority="164" aboveAverage="0" equalAverage="0" bottom="0" percent="0" rank="0" text="" dxfId="10">
      <formula>AC7=CléCongé</formula>
    </cfRule>
  </conditionalFormatting>
  <conditionalFormatting sqref="E12">
    <cfRule type="expression" priority="165" aboveAverage="0" equalAverage="0" bottom="0" percent="0" rank="0" text="" dxfId="0">
      <formula>E12=""</formula>
    </cfRule>
    <cfRule type="expression" priority="166" aboveAverage="0" equalAverage="0" bottom="0" percent="0" rank="0" text="" dxfId="6">
      <formula>E12=CléPersonnalisée2</formula>
    </cfRule>
    <cfRule type="expression" priority="167" aboveAverage="0" equalAverage="0" bottom="0" percent="0" rank="0" text="" dxfId="7">
      <formula>E12=CléPersonnalisée1</formula>
    </cfRule>
    <cfRule type="expression" priority="168" aboveAverage="0" equalAverage="0" bottom="0" percent="0" rank="0" text="" dxfId="8">
      <formula>E12=CléMaladie</formula>
    </cfRule>
    <cfRule type="expression" priority="169" aboveAverage="0" equalAverage="0" bottom="0" percent="0" rank="0" text="" dxfId="9">
      <formula>E12=CléPersonnel</formula>
    </cfRule>
    <cfRule type="expression" priority="170" aboveAverage="0" equalAverage="0" bottom="0" percent="0" rank="0" text="" dxfId="10">
      <formula>E12=CléCongé</formula>
    </cfRule>
  </conditionalFormatting>
  <conditionalFormatting sqref="F12">
    <cfRule type="expression" priority="171" aboveAverage="0" equalAverage="0" bottom="0" percent="0" rank="0" text="" dxfId="0">
      <formula>F12=""</formula>
    </cfRule>
    <cfRule type="expression" priority="172" aboveAverage="0" equalAverage="0" bottom="0" percent="0" rank="0" text="" dxfId="6">
      <formula>F12=CléPersonnalisée2</formula>
    </cfRule>
    <cfRule type="expression" priority="173" aboveAverage="0" equalAverage="0" bottom="0" percent="0" rank="0" text="" dxfId="7">
      <formula>F12=CléPersonnalisée1</formula>
    </cfRule>
    <cfRule type="expression" priority="174" aboveAverage="0" equalAverage="0" bottom="0" percent="0" rank="0" text="" dxfId="8">
      <formula>F12=CléMaladie</formula>
    </cfRule>
    <cfRule type="expression" priority="175" aboveAverage="0" equalAverage="0" bottom="0" percent="0" rank="0" text="" dxfId="9">
      <formula>F12=CléPersonnel</formula>
    </cfRule>
    <cfRule type="expression" priority="176" aboveAverage="0" equalAverage="0" bottom="0" percent="0" rank="0" text="" dxfId="10">
      <formula>F12=CléCongé</formula>
    </cfRule>
  </conditionalFormatting>
  <conditionalFormatting sqref="G12">
    <cfRule type="expression" priority="177" aboveAverage="0" equalAverage="0" bottom="0" percent="0" rank="0" text="" dxfId="0">
      <formula>G12=""</formula>
    </cfRule>
    <cfRule type="expression" priority="178" aboveAverage="0" equalAverage="0" bottom="0" percent="0" rank="0" text="" dxfId="6">
      <formula>G12=CléPersonnalisée2</formula>
    </cfRule>
    <cfRule type="expression" priority="179" aboveAverage="0" equalAverage="0" bottom="0" percent="0" rank="0" text="" dxfId="7">
      <formula>G12=CléPersonnalisée1</formula>
    </cfRule>
    <cfRule type="expression" priority="180" aboveAverage="0" equalAverage="0" bottom="0" percent="0" rank="0" text="" dxfId="8">
      <formula>G12=CléMaladie</formula>
    </cfRule>
    <cfRule type="expression" priority="181" aboveAverage="0" equalAverage="0" bottom="0" percent="0" rank="0" text="" dxfId="9">
      <formula>G12=CléPersonnel</formula>
    </cfRule>
    <cfRule type="expression" priority="182" aboveAverage="0" equalAverage="0" bottom="0" percent="0" rank="0" text="" dxfId="10">
      <formula>G12=CléCongé</formula>
    </cfRule>
  </conditionalFormatting>
  <conditionalFormatting sqref="H12">
    <cfRule type="expression" priority="183" aboveAverage="0" equalAverage="0" bottom="0" percent="0" rank="0" text="" dxfId="0">
      <formula>H12=""</formula>
    </cfRule>
    <cfRule type="expression" priority="184" aboveAverage="0" equalAverage="0" bottom="0" percent="0" rank="0" text="" dxfId="6">
      <formula>H12=CléPersonnalisée2</formula>
    </cfRule>
    <cfRule type="expression" priority="185" aboveAverage="0" equalAverage="0" bottom="0" percent="0" rank="0" text="" dxfId="7">
      <formula>H12=CléPersonnalisée1</formula>
    </cfRule>
    <cfRule type="expression" priority="186" aboveAverage="0" equalAverage="0" bottom="0" percent="0" rank="0" text="" dxfId="8">
      <formula>H12=CléMaladie</formula>
    </cfRule>
    <cfRule type="expression" priority="187" aboveAverage="0" equalAverage="0" bottom="0" percent="0" rank="0" text="" dxfId="9">
      <formula>H12=CléPersonnel</formula>
    </cfRule>
    <cfRule type="expression" priority="188" aboveAverage="0" equalAverage="0" bottom="0" percent="0" rank="0" text="" dxfId="10">
      <formula>H12=CléCongé</formula>
    </cfRule>
  </conditionalFormatting>
  <conditionalFormatting sqref="I12">
    <cfRule type="expression" priority="189" aboveAverage="0" equalAverage="0" bottom="0" percent="0" rank="0" text="" dxfId="0">
      <formula>I12=""</formula>
    </cfRule>
    <cfRule type="expression" priority="190" aboveAverage="0" equalAverage="0" bottom="0" percent="0" rank="0" text="" dxfId="6">
      <formula>I12=CléPersonnalisée2</formula>
    </cfRule>
    <cfRule type="expression" priority="191" aboveAverage="0" equalAverage="0" bottom="0" percent="0" rank="0" text="" dxfId="7">
      <formula>I12=CléPersonnalisée1</formula>
    </cfRule>
    <cfRule type="expression" priority="192" aboveAverage="0" equalAverage="0" bottom="0" percent="0" rank="0" text="" dxfId="8">
      <formula>I12=CléMaladie</formula>
    </cfRule>
    <cfRule type="expression" priority="193" aboveAverage="0" equalAverage="0" bottom="0" percent="0" rank="0" text="" dxfId="9">
      <formula>I12=CléPersonnel</formula>
    </cfRule>
    <cfRule type="expression" priority="194" aboveAverage="0" equalAverage="0" bottom="0" percent="0" rank="0" text="" dxfId="10">
      <formula>I12=CléCongé</formula>
    </cfRule>
  </conditionalFormatting>
  <conditionalFormatting sqref="J12">
    <cfRule type="expression" priority="195" aboveAverage="0" equalAverage="0" bottom="0" percent="0" rank="0" text="" dxfId="0">
      <formula>J12=""</formula>
    </cfRule>
    <cfRule type="expression" priority="196" aboveAverage="0" equalAverage="0" bottom="0" percent="0" rank="0" text="" dxfId="6">
      <formula>J12=CléPersonnalisée2</formula>
    </cfRule>
    <cfRule type="expression" priority="197" aboveAverage="0" equalAverage="0" bottom="0" percent="0" rank="0" text="" dxfId="7">
      <formula>J12=CléPersonnalisée1</formula>
    </cfRule>
    <cfRule type="expression" priority="198" aboveAverage="0" equalAverage="0" bottom="0" percent="0" rank="0" text="" dxfId="8">
      <formula>J12=CléMaladie</formula>
    </cfRule>
    <cfRule type="expression" priority="199" aboveAverage="0" equalAverage="0" bottom="0" percent="0" rank="0" text="" dxfId="9">
      <formula>J12=CléPersonnel</formula>
    </cfRule>
    <cfRule type="expression" priority="200" aboveAverage="0" equalAverage="0" bottom="0" percent="0" rank="0" text="" dxfId="10">
      <formula>J12=CléCongé</formula>
    </cfRule>
  </conditionalFormatting>
  <conditionalFormatting sqref="K12">
    <cfRule type="expression" priority="201" aboveAverage="0" equalAverage="0" bottom="0" percent="0" rank="0" text="" dxfId="0">
      <formula>K12=""</formula>
    </cfRule>
    <cfRule type="expression" priority="202" aboveAverage="0" equalAverage="0" bottom="0" percent="0" rank="0" text="" dxfId="6">
      <formula>K12=CléPersonnalisée2</formula>
    </cfRule>
    <cfRule type="expression" priority="203" aboveAverage="0" equalAverage="0" bottom="0" percent="0" rank="0" text="" dxfId="7">
      <formula>K12=CléPersonnalisée1</formula>
    </cfRule>
    <cfRule type="expression" priority="204" aboveAverage="0" equalAverage="0" bottom="0" percent="0" rank="0" text="" dxfId="8">
      <formula>K12=CléMaladie</formula>
    </cfRule>
    <cfRule type="expression" priority="205" aboveAverage="0" equalAverage="0" bottom="0" percent="0" rank="0" text="" dxfId="9">
      <formula>K12=CléPersonnel</formula>
    </cfRule>
    <cfRule type="expression" priority="206" aboveAverage="0" equalAverage="0" bottom="0" percent="0" rank="0" text="" dxfId="10">
      <formula>K12=CléCongé</formula>
    </cfRule>
  </conditionalFormatting>
  <conditionalFormatting sqref="L12">
    <cfRule type="expression" priority="207" aboveAverage="0" equalAverage="0" bottom="0" percent="0" rank="0" text="" dxfId="0">
      <formula>L12=""</formula>
    </cfRule>
    <cfRule type="expression" priority="208" aboveAverage="0" equalAverage="0" bottom="0" percent="0" rank="0" text="" dxfId="6">
      <formula>L12=CléPersonnalisée2</formula>
    </cfRule>
    <cfRule type="expression" priority="209" aboveAverage="0" equalAverage="0" bottom="0" percent="0" rank="0" text="" dxfId="7">
      <formula>L12=CléPersonnalisée1</formula>
    </cfRule>
    <cfRule type="expression" priority="210" aboveAverage="0" equalAverage="0" bottom="0" percent="0" rank="0" text="" dxfId="8">
      <formula>L12=CléMaladie</formula>
    </cfRule>
    <cfRule type="expression" priority="211" aboveAverage="0" equalAverage="0" bottom="0" percent="0" rank="0" text="" dxfId="9">
      <formula>L12=CléPersonnel</formula>
    </cfRule>
    <cfRule type="expression" priority="212" aboveAverage="0" equalAverage="0" bottom="0" percent="0" rank="0" text="" dxfId="10">
      <formula>L12=CléCongé</formula>
    </cfRule>
  </conditionalFormatting>
  <conditionalFormatting sqref="M12">
    <cfRule type="expression" priority="213" aboveAverage="0" equalAverage="0" bottom="0" percent="0" rank="0" text="" dxfId="0">
      <formula>M12=""</formula>
    </cfRule>
    <cfRule type="expression" priority="214" aboveAverage="0" equalAverage="0" bottom="0" percent="0" rank="0" text="" dxfId="6">
      <formula>M12=CléPersonnalisée2</formula>
    </cfRule>
    <cfRule type="expression" priority="215" aboveAverage="0" equalAverage="0" bottom="0" percent="0" rank="0" text="" dxfId="7">
      <formula>M12=CléPersonnalisée1</formula>
    </cfRule>
    <cfRule type="expression" priority="216" aboveAverage="0" equalAverage="0" bottom="0" percent="0" rank="0" text="" dxfId="8">
      <formula>M12=CléMaladie</formula>
    </cfRule>
    <cfRule type="expression" priority="217" aboveAverage="0" equalAverage="0" bottom="0" percent="0" rank="0" text="" dxfId="9">
      <formula>M12=CléPersonnel</formula>
    </cfRule>
    <cfRule type="expression" priority="218" aboveAverage="0" equalAverage="0" bottom="0" percent="0" rank="0" text="" dxfId="10">
      <formula>M12=CléCongé</formula>
    </cfRule>
  </conditionalFormatting>
  <conditionalFormatting sqref="N12">
    <cfRule type="expression" priority="219" aboveAverage="0" equalAverage="0" bottom="0" percent="0" rank="0" text="" dxfId="0">
      <formula>N12=""</formula>
    </cfRule>
    <cfRule type="expression" priority="220" aboveAverage="0" equalAverage="0" bottom="0" percent="0" rank="0" text="" dxfId="6">
      <formula>N12=CléPersonnalisée2</formula>
    </cfRule>
    <cfRule type="expression" priority="221" aboveAverage="0" equalAverage="0" bottom="0" percent="0" rank="0" text="" dxfId="7">
      <formula>N12=CléPersonnalisée1</formula>
    </cfRule>
    <cfRule type="expression" priority="222" aboveAverage="0" equalAverage="0" bottom="0" percent="0" rank="0" text="" dxfId="8">
      <formula>N12=CléMaladie</formula>
    </cfRule>
    <cfRule type="expression" priority="223" aboveAverage="0" equalAverage="0" bottom="0" percent="0" rank="0" text="" dxfId="9">
      <formula>N12=CléPersonnel</formula>
    </cfRule>
    <cfRule type="expression" priority="224" aboveAverage="0" equalAverage="0" bottom="0" percent="0" rank="0" text="" dxfId="10">
      <formula>N12=CléCongé</formula>
    </cfRule>
  </conditionalFormatting>
  <conditionalFormatting sqref="O12">
    <cfRule type="expression" priority="225" aboveAverage="0" equalAverage="0" bottom="0" percent="0" rank="0" text="" dxfId="0">
      <formula>O12=""</formula>
    </cfRule>
    <cfRule type="expression" priority="226" aboveAverage="0" equalAverage="0" bottom="0" percent="0" rank="0" text="" dxfId="6">
      <formula>O12=CléPersonnalisée2</formula>
    </cfRule>
    <cfRule type="expression" priority="227" aboveAverage="0" equalAverage="0" bottom="0" percent="0" rank="0" text="" dxfId="7">
      <formula>O12=CléPersonnalisée1</formula>
    </cfRule>
    <cfRule type="expression" priority="228" aboveAverage="0" equalAverage="0" bottom="0" percent="0" rank="0" text="" dxfId="8">
      <formula>O12=CléMaladie</formula>
    </cfRule>
    <cfRule type="expression" priority="229" aboveAverage="0" equalAverage="0" bottom="0" percent="0" rank="0" text="" dxfId="9">
      <formula>O12=CléPersonnel</formula>
    </cfRule>
    <cfRule type="expression" priority="230" aboveAverage="0" equalAverage="0" bottom="0" percent="0" rank="0" text="" dxfId="10">
      <formula>O12=CléCongé</formula>
    </cfRule>
  </conditionalFormatting>
  <conditionalFormatting sqref="P12">
    <cfRule type="expression" priority="231" aboveAverage="0" equalAverage="0" bottom="0" percent="0" rank="0" text="" dxfId="0">
      <formula>P12=""</formula>
    </cfRule>
    <cfRule type="expression" priority="232" aboveAverage="0" equalAverage="0" bottom="0" percent="0" rank="0" text="" dxfId="6">
      <formula>P12=CléPersonnalisée2</formula>
    </cfRule>
    <cfRule type="expression" priority="233" aboveAverage="0" equalAverage="0" bottom="0" percent="0" rank="0" text="" dxfId="7">
      <formula>P12=CléPersonnalisée1</formula>
    </cfRule>
    <cfRule type="expression" priority="234" aboveAverage="0" equalAverage="0" bottom="0" percent="0" rank="0" text="" dxfId="8">
      <formula>P12=CléMaladie</formula>
    </cfRule>
    <cfRule type="expression" priority="235" aboveAverage="0" equalAverage="0" bottom="0" percent="0" rank="0" text="" dxfId="9">
      <formula>P12=CléPersonnel</formula>
    </cfRule>
    <cfRule type="expression" priority="236" aboveAverage="0" equalAverage="0" bottom="0" percent="0" rank="0" text="" dxfId="10">
      <formula>P12=CléCongé</formula>
    </cfRule>
  </conditionalFormatting>
  <conditionalFormatting sqref="Q12">
    <cfRule type="expression" priority="237" aboveAverage="0" equalAverage="0" bottom="0" percent="0" rank="0" text="" dxfId="0">
      <formula>Q12=""</formula>
    </cfRule>
    <cfRule type="expression" priority="238" aboveAverage="0" equalAverage="0" bottom="0" percent="0" rank="0" text="" dxfId="6">
      <formula>Q12=CléPersonnalisée2</formula>
    </cfRule>
    <cfRule type="expression" priority="239" aboveAverage="0" equalAverage="0" bottom="0" percent="0" rank="0" text="" dxfId="7">
      <formula>Q12=CléPersonnalisée1</formula>
    </cfRule>
    <cfRule type="expression" priority="240" aboveAverage="0" equalAverage="0" bottom="0" percent="0" rank="0" text="" dxfId="8">
      <formula>Q12=CléMaladie</formula>
    </cfRule>
    <cfRule type="expression" priority="241" aboveAverage="0" equalAverage="0" bottom="0" percent="0" rank="0" text="" dxfId="9">
      <formula>Q12=CléPersonnel</formula>
    </cfRule>
    <cfRule type="expression" priority="242" aboveAverage="0" equalAverage="0" bottom="0" percent="0" rank="0" text="" dxfId="10">
      <formula>Q12=CléCongé</formula>
    </cfRule>
  </conditionalFormatting>
  <conditionalFormatting sqref="R12">
    <cfRule type="expression" priority="243" aboveAverage="0" equalAverage="0" bottom="0" percent="0" rank="0" text="" dxfId="0">
      <formula>R12=""</formula>
    </cfRule>
    <cfRule type="expression" priority="244" aboveAverage="0" equalAverage="0" bottom="0" percent="0" rank="0" text="" dxfId="6">
      <formula>R12=CléPersonnalisée2</formula>
    </cfRule>
    <cfRule type="expression" priority="245" aboveAverage="0" equalAverage="0" bottom="0" percent="0" rank="0" text="" dxfId="7">
      <formula>R12=CléPersonnalisée1</formula>
    </cfRule>
    <cfRule type="expression" priority="246" aboveAverage="0" equalAverage="0" bottom="0" percent="0" rank="0" text="" dxfId="8">
      <formula>R12=CléMaladie</formula>
    </cfRule>
    <cfRule type="expression" priority="247" aboveAverage="0" equalAverage="0" bottom="0" percent="0" rank="0" text="" dxfId="9">
      <formula>R12=CléPersonnel</formula>
    </cfRule>
    <cfRule type="expression" priority="248" aboveAverage="0" equalAverage="0" bottom="0" percent="0" rank="0" text="" dxfId="10">
      <formula>R12=CléCongé</formula>
    </cfRule>
  </conditionalFormatting>
  <conditionalFormatting sqref="S12">
    <cfRule type="expression" priority="249" aboveAverage="0" equalAverage="0" bottom="0" percent="0" rank="0" text="" dxfId="0">
      <formula>S12=""</formula>
    </cfRule>
    <cfRule type="expression" priority="250" aboveAverage="0" equalAverage="0" bottom="0" percent="0" rank="0" text="" dxfId="6">
      <formula>S12=CléPersonnalisée2</formula>
    </cfRule>
    <cfRule type="expression" priority="251" aboveAverage="0" equalAverage="0" bottom="0" percent="0" rank="0" text="" dxfId="7">
      <formula>S12=CléPersonnalisée1</formula>
    </cfRule>
    <cfRule type="expression" priority="252" aboveAverage="0" equalAverage="0" bottom="0" percent="0" rank="0" text="" dxfId="8">
      <formula>S12=CléMaladie</formula>
    </cfRule>
    <cfRule type="expression" priority="253" aboveAverage="0" equalAverage="0" bottom="0" percent="0" rank="0" text="" dxfId="9">
      <formula>S12=CléPersonnel</formula>
    </cfRule>
    <cfRule type="expression" priority="254" aboveAverage="0" equalAverage="0" bottom="0" percent="0" rank="0" text="" dxfId="10">
      <formula>S12=CléCongé</formula>
    </cfRule>
  </conditionalFormatting>
  <conditionalFormatting sqref="T12">
    <cfRule type="expression" priority="255" aboveAverage="0" equalAverage="0" bottom="0" percent="0" rank="0" text="" dxfId="0">
      <formula>T12=""</formula>
    </cfRule>
    <cfRule type="expression" priority="256" aboveAverage="0" equalAverage="0" bottom="0" percent="0" rank="0" text="" dxfId="6">
      <formula>T12=CléPersonnalisée2</formula>
    </cfRule>
    <cfRule type="expression" priority="257" aboveAverage="0" equalAverage="0" bottom="0" percent="0" rank="0" text="" dxfId="7">
      <formula>T12=CléPersonnalisée1</formula>
    </cfRule>
    <cfRule type="expression" priority="258" aboveAverage="0" equalAverage="0" bottom="0" percent="0" rank="0" text="" dxfId="8">
      <formula>T12=CléMaladie</formula>
    </cfRule>
    <cfRule type="expression" priority="259" aboveAverage="0" equalAverage="0" bottom="0" percent="0" rank="0" text="" dxfId="9">
      <formula>T12=CléPersonnel</formula>
    </cfRule>
    <cfRule type="expression" priority="260" aboveAverage="0" equalAverage="0" bottom="0" percent="0" rank="0" text="" dxfId="10">
      <formula>T12=CléCongé</formula>
    </cfRule>
  </conditionalFormatting>
  <conditionalFormatting sqref="U12">
    <cfRule type="expression" priority="261" aboveAverage="0" equalAverage="0" bottom="0" percent="0" rank="0" text="" dxfId="0">
      <formula>U12=""</formula>
    </cfRule>
    <cfRule type="expression" priority="262" aboveAverage="0" equalAverage="0" bottom="0" percent="0" rank="0" text="" dxfId="6">
      <formula>U12=CléPersonnalisée2</formula>
    </cfRule>
    <cfRule type="expression" priority="263" aboveAverage="0" equalAverage="0" bottom="0" percent="0" rank="0" text="" dxfId="7">
      <formula>U12=CléPersonnalisée1</formula>
    </cfRule>
    <cfRule type="expression" priority="264" aboveAverage="0" equalAverage="0" bottom="0" percent="0" rank="0" text="" dxfId="8">
      <formula>U12=CléMaladie</formula>
    </cfRule>
    <cfRule type="expression" priority="265" aboveAverage="0" equalAverage="0" bottom="0" percent="0" rank="0" text="" dxfId="9">
      <formula>U12=CléPersonnel</formula>
    </cfRule>
    <cfRule type="expression" priority="266" aboveAverage="0" equalAverage="0" bottom="0" percent="0" rank="0" text="" dxfId="10">
      <formula>U12=CléCongé</formula>
    </cfRule>
  </conditionalFormatting>
  <conditionalFormatting sqref="V12">
    <cfRule type="expression" priority="267" aboveAverage="0" equalAverage="0" bottom="0" percent="0" rank="0" text="" dxfId="0">
      <formula>V12=""</formula>
    </cfRule>
    <cfRule type="expression" priority="268" aboveAverage="0" equalAverage="0" bottom="0" percent="0" rank="0" text="" dxfId="6">
      <formula>V12=CléPersonnalisée2</formula>
    </cfRule>
    <cfRule type="expression" priority="269" aboveAverage="0" equalAverage="0" bottom="0" percent="0" rank="0" text="" dxfId="7">
      <formula>V12=CléPersonnalisée1</formula>
    </cfRule>
    <cfRule type="expression" priority="270" aboveAverage="0" equalAverage="0" bottom="0" percent="0" rank="0" text="" dxfId="8">
      <formula>V12=CléMaladie</formula>
    </cfRule>
    <cfRule type="expression" priority="271" aboveAverage="0" equalAverage="0" bottom="0" percent="0" rank="0" text="" dxfId="9">
      <formula>V12=CléPersonnel</formula>
    </cfRule>
    <cfRule type="expression" priority="272" aboveAverage="0" equalAverage="0" bottom="0" percent="0" rank="0" text="" dxfId="10">
      <formula>V12=CléCongé</formula>
    </cfRule>
  </conditionalFormatting>
  <conditionalFormatting sqref="W12">
    <cfRule type="expression" priority="273" aboveAverage="0" equalAverage="0" bottom="0" percent="0" rank="0" text="" dxfId="0">
      <formula>W12=""</formula>
    </cfRule>
    <cfRule type="expression" priority="274" aboveAverage="0" equalAverage="0" bottom="0" percent="0" rank="0" text="" dxfId="6">
      <formula>W12=CléPersonnalisée2</formula>
    </cfRule>
    <cfRule type="expression" priority="275" aboveAverage="0" equalAverage="0" bottom="0" percent="0" rank="0" text="" dxfId="7">
      <formula>W12=CléPersonnalisée1</formula>
    </cfRule>
    <cfRule type="expression" priority="276" aboveAverage="0" equalAverage="0" bottom="0" percent="0" rank="0" text="" dxfId="8">
      <formula>W12=CléMaladie</formula>
    </cfRule>
    <cfRule type="expression" priority="277" aboveAverage="0" equalAverage="0" bottom="0" percent="0" rank="0" text="" dxfId="9">
      <formula>W12=CléPersonnel</formula>
    </cfRule>
    <cfRule type="expression" priority="278" aboveAverage="0" equalAverage="0" bottom="0" percent="0" rank="0" text="" dxfId="10">
      <formula>W12=CléCongé</formula>
    </cfRule>
  </conditionalFormatting>
  <conditionalFormatting sqref="X12">
    <cfRule type="expression" priority="279" aboveAverage="0" equalAverage="0" bottom="0" percent="0" rank="0" text="" dxfId="0">
      <formula>X12=""</formula>
    </cfRule>
    <cfRule type="expression" priority="280" aboveAverage="0" equalAverage="0" bottom="0" percent="0" rank="0" text="" dxfId="6">
      <formula>X12=CléPersonnalisée2</formula>
    </cfRule>
    <cfRule type="expression" priority="281" aboveAverage="0" equalAverage="0" bottom="0" percent="0" rank="0" text="" dxfId="7">
      <formula>X12=CléPersonnalisée1</formula>
    </cfRule>
    <cfRule type="expression" priority="282" aboveAverage="0" equalAverage="0" bottom="0" percent="0" rank="0" text="" dxfId="8">
      <formula>X12=CléMaladie</formula>
    </cfRule>
    <cfRule type="expression" priority="283" aboveAverage="0" equalAverage="0" bottom="0" percent="0" rank="0" text="" dxfId="9">
      <formula>X12=CléPersonnel</formula>
    </cfRule>
    <cfRule type="expression" priority="284" aboveAverage="0" equalAverage="0" bottom="0" percent="0" rank="0" text="" dxfId="10">
      <formula>X12=CléCongé</formula>
    </cfRule>
  </conditionalFormatting>
  <conditionalFormatting sqref="Y12">
    <cfRule type="expression" priority="285" aboveAverage="0" equalAverage="0" bottom="0" percent="0" rank="0" text="" dxfId="0">
      <formula>Y12=""</formula>
    </cfRule>
    <cfRule type="expression" priority="286" aboveAverage="0" equalAverage="0" bottom="0" percent="0" rank="0" text="" dxfId="6">
      <formula>Y12=CléPersonnalisée2</formula>
    </cfRule>
    <cfRule type="expression" priority="287" aboveAverage="0" equalAverage="0" bottom="0" percent="0" rank="0" text="" dxfId="7">
      <formula>Y12=CléPersonnalisée1</formula>
    </cfRule>
    <cfRule type="expression" priority="288" aboveAverage="0" equalAverage="0" bottom="0" percent="0" rank="0" text="" dxfId="8">
      <formula>Y12=CléMaladie</formula>
    </cfRule>
    <cfRule type="expression" priority="289" aboveAverage="0" equalAverage="0" bottom="0" percent="0" rank="0" text="" dxfId="9">
      <formula>Y12=CléPersonnel</formula>
    </cfRule>
    <cfRule type="expression" priority="290" aboveAverage="0" equalAverage="0" bottom="0" percent="0" rank="0" text="" dxfId="10">
      <formula>Y12=CléCongé</formula>
    </cfRule>
  </conditionalFormatting>
  <conditionalFormatting sqref="Z12">
    <cfRule type="expression" priority="291" aboveAverage="0" equalAverage="0" bottom="0" percent="0" rank="0" text="" dxfId="0">
      <formula>Z12=""</formula>
    </cfRule>
    <cfRule type="expression" priority="292" aboveAverage="0" equalAverage="0" bottom="0" percent="0" rank="0" text="" dxfId="6">
      <formula>Z12=CléPersonnalisée2</formula>
    </cfRule>
    <cfRule type="expression" priority="293" aboveAverage="0" equalAverage="0" bottom="0" percent="0" rank="0" text="" dxfId="7">
      <formula>Z12=CléPersonnalisée1</formula>
    </cfRule>
    <cfRule type="expression" priority="294" aboveAverage="0" equalAverage="0" bottom="0" percent="0" rank="0" text="" dxfId="8">
      <formula>Z12=CléMaladie</formula>
    </cfRule>
    <cfRule type="expression" priority="295" aboveAverage="0" equalAverage="0" bottom="0" percent="0" rank="0" text="" dxfId="9">
      <formula>Z12=CléPersonnel</formula>
    </cfRule>
    <cfRule type="expression" priority="296" aboveAverage="0" equalAverage="0" bottom="0" percent="0" rank="0" text="" dxfId="10">
      <formula>Z12=CléCongé</formula>
    </cfRule>
  </conditionalFormatting>
  <conditionalFormatting sqref="AA12">
    <cfRule type="expression" priority="297" aboveAverage="0" equalAverage="0" bottom="0" percent="0" rank="0" text="" dxfId="0">
      <formula>AA12=""</formula>
    </cfRule>
    <cfRule type="expression" priority="298" aboveAverage="0" equalAverage="0" bottom="0" percent="0" rank="0" text="" dxfId="6">
      <formula>AA12=CléPersonnalisée2</formula>
    </cfRule>
    <cfRule type="expression" priority="299" aboveAverage="0" equalAverage="0" bottom="0" percent="0" rank="0" text="" dxfId="7">
      <formula>AA12=CléPersonnalisée1</formula>
    </cfRule>
    <cfRule type="expression" priority="300" aboveAverage="0" equalAverage="0" bottom="0" percent="0" rank="0" text="" dxfId="8">
      <formula>AA12=CléMaladie</formula>
    </cfRule>
    <cfRule type="expression" priority="301" aboveAverage="0" equalAverage="0" bottom="0" percent="0" rank="0" text="" dxfId="9">
      <formula>AA12=CléPersonnel</formula>
    </cfRule>
    <cfRule type="expression" priority="302" aboveAverage="0" equalAverage="0" bottom="0" percent="0" rank="0" text="" dxfId="10">
      <formula>AA12=CléCongé</formula>
    </cfRule>
  </conditionalFormatting>
  <conditionalFormatting sqref="AB12">
    <cfRule type="expression" priority="303" aboveAverage="0" equalAverage="0" bottom="0" percent="0" rank="0" text="" dxfId="0">
      <formula>AB12=""</formula>
    </cfRule>
    <cfRule type="expression" priority="304" aboveAverage="0" equalAverage="0" bottom="0" percent="0" rank="0" text="" dxfId="6">
      <formula>AB12=CléPersonnalisée2</formula>
    </cfRule>
    <cfRule type="expression" priority="305" aboveAverage="0" equalAverage="0" bottom="0" percent="0" rank="0" text="" dxfId="7">
      <formula>AB12=CléPersonnalisée1</formula>
    </cfRule>
    <cfRule type="expression" priority="306" aboveAverage="0" equalAverage="0" bottom="0" percent="0" rank="0" text="" dxfId="8">
      <formula>AB12=CléMaladie</formula>
    </cfRule>
    <cfRule type="expression" priority="307" aboveAverage="0" equalAverage="0" bottom="0" percent="0" rank="0" text="" dxfId="9">
      <formula>AB12=CléPersonnel</formula>
    </cfRule>
    <cfRule type="expression" priority="308" aboveAverage="0" equalAverage="0" bottom="0" percent="0" rank="0" text="" dxfId="10">
      <formula>AB12=CléCongé</formula>
    </cfRule>
  </conditionalFormatting>
  <conditionalFormatting sqref="AC12">
    <cfRule type="expression" priority="309" aboveAverage="0" equalAverage="0" bottom="0" percent="0" rank="0" text="" dxfId="0">
      <formula>AC12=""</formula>
    </cfRule>
    <cfRule type="expression" priority="310" aboveAverage="0" equalAverage="0" bottom="0" percent="0" rank="0" text="" dxfId="6">
      <formula>AC12=CléPersonnalisée2</formula>
    </cfRule>
    <cfRule type="expression" priority="311" aboveAverage="0" equalAverage="0" bottom="0" percent="0" rank="0" text="" dxfId="7">
      <formula>AC12=CléPersonnalisée1</formula>
    </cfRule>
    <cfRule type="expression" priority="312" aboveAverage="0" equalAverage="0" bottom="0" percent="0" rank="0" text="" dxfId="8">
      <formula>AC12=CléMaladie</formula>
    </cfRule>
    <cfRule type="expression" priority="313" aboveAverage="0" equalAverage="0" bottom="0" percent="0" rank="0" text="" dxfId="9">
      <formula>AC12=CléPersonnel</formula>
    </cfRule>
    <cfRule type="expression" priority="314" aboveAverage="0" equalAverage="0" bottom="0" percent="0" rank="0" text="" dxfId="10">
      <formula>AC12=CléCongé</formula>
    </cfRule>
  </conditionalFormatting>
  <conditionalFormatting sqref="AD12">
    <cfRule type="expression" priority="315" aboveAverage="0" equalAverage="0" bottom="0" percent="0" rank="0" text="" dxfId="0">
      <formula>AD12=""</formula>
    </cfRule>
    <cfRule type="expression" priority="316" aboveAverage="0" equalAverage="0" bottom="0" percent="0" rank="0" text="" dxfId="6">
      <formula>AD12=CléPersonnalisée2</formula>
    </cfRule>
    <cfRule type="expression" priority="317" aboveAverage="0" equalAverage="0" bottom="0" percent="0" rank="0" text="" dxfId="7">
      <formula>AD12=CléPersonnalisée1</formula>
    </cfRule>
    <cfRule type="expression" priority="318" aboveAverage="0" equalAverage="0" bottom="0" percent="0" rank="0" text="" dxfId="8">
      <formula>AD12=CléMaladie</formula>
    </cfRule>
    <cfRule type="expression" priority="319" aboveAverage="0" equalAverage="0" bottom="0" percent="0" rank="0" text="" dxfId="9">
      <formula>AD12=CléPersonnel</formula>
    </cfRule>
    <cfRule type="expression" priority="320" aboveAverage="0" equalAverage="0" bottom="0" percent="0" rank="0" text="" dxfId="10">
      <formula>AD12=CléCongé</formula>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showDropDown="false" showErrorMessage="true" showInputMessage="true" sqref="B7:B13" type="none">
      <formula1>'Noms des employés'!$B$4:$B$10</formula1>
      <formula2>0</formula2>
    </dataValidation>
    <dataValidation allowBlank="true" operator="between" prompt="Suivez les absences du mois de juillet dans cette feuille de calcul" showDropDown="false" showErrorMessage="true" showInputMessage="true" sqref="A1" type="none">
      <formula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EED98EB0-4812-481D-A32D-FA6FF88053B7}">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8.xml><?xml version="1.0" encoding="utf-8"?>
<worksheet xmlns="http://schemas.openxmlformats.org/spreadsheetml/2006/main" xmlns:r="http://schemas.openxmlformats.org/officeDocument/2006/relationships">
  <sheetPr filterMode="false">
    <tabColor rgb="FF484C2B"/>
    <pageSetUpPr fitToPage="true"/>
  </sheetPr>
  <dimension ref="B1:AH14"/>
  <sheetViews>
    <sheetView showFormulas="false" showGridLines="false" showRowColHeaders="true" showZeros="true" rightToLeft="false" tabSelected="false" showOutlineSymbols="true" defaultGridColor="true" view="normal" topLeftCell="A5"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9.73"/>
    <col collapsed="false" customWidth="true" hidden="false" outlineLevel="0" max="11" min="6" style="1" width="4.71"/>
    <col collapsed="false" customWidth="true" hidden="false" outlineLevel="0" max="12" min="12" style="1" width="11.72"/>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59</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TEXT(WEEKDAY(DATE(AnnéeCalendrier,8,1),1),"jjj")</f>
        <v>mer</v>
      </c>
      <c r="D5" s="12" t="str">
        <f aca="false">TEXT(WEEKDAY(DATE(AnnéeCalendrier,8,2),1),"jjj")</f>
        <v>jeu</v>
      </c>
      <c r="E5" s="12" t="str">
        <f aca="false">TEXT(WEEKDAY(DATE(AnnéeCalendrier,8,3),1),"jjj")</f>
        <v>ven</v>
      </c>
      <c r="F5" s="12" t="str">
        <f aca="false">TEXT(WEEKDAY(DATE(AnnéeCalendrier,8,4),1),"jjj")</f>
        <v>sam</v>
      </c>
      <c r="G5" s="12" t="str">
        <f aca="false">TEXT(WEEKDAY(DATE(AnnéeCalendrier,8,5),1),"jjj")</f>
        <v>dim</v>
      </c>
      <c r="H5" s="12" t="str">
        <f aca="false">TEXT(WEEKDAY(DATE(AnnéeCalendrier,8,6),1),"jjj")</f>
        <v>lun</v>
      </c>
      <c r="I5" s="12" t="str">
        <f aca="false">TEXT(WEEKDAY(DATE(AnnéeCalendrier,8,7),1),"jjj")</f>
        <v>mar</v>
      </c>
      <c r="J5" s="12" t="str">
        <f aca="false">TEXT(WEEKDAY(DATE(AnnéeCalendrier,8,8),1),"jjj")</f>
        <v>mer</v>
      </c>
      <c r="K5" s="12" t="str">
        <f aca="false">TEXT(WEEKDAY(DATE(AnnéeCalendrier,8,9),1),"jjj")</f>
        <v>jeu</v>
      </c>
      <c r="L5" s="12" t="str">
        <f aca="false">TEXT(WEEKDAY(DATE(AnnéeCalendrier,8,10),1),"jjj")</f>
        <v>ven</v>
      </c>
      <c r="M5" s="12" t="str">
        <f aca="false">TEXT(WEEKDAY(DATE(AnnéeCalendrier,8,11),1),"jjj")</f>
        <v>sam</v>
      </c>
      <c r="N5" s="12" t="str">
        <f aca="false">TEXT(WEEKDAY(DATE(AnnéeCalendrier,8,12),1),"jjj")</f>
        <v>dim</v>
      </c>
      <c r="O5" s="12" t="str">
        <f aca="false">TEXT(WEEKDAY(DATE(AnnéeCalendrier,8,13),1),"jjj")</f>
        <v>lun</v>
      </c>
      <c r="P5" s="12" t="str">
        <f aca="false">TEXT(WEEKDAY(DATE(AnnéeCalendrier,8,14),1),"jjj")</f>
        <v>mar</v>
      </c>
      <c r="Q5" s="12" t="str">
        <f aca="false">TEXT(WEEKDAY(DATE(AnnéeCalendrier,8,15),1),"jjj")</f>
        <v>mer</v>
      </c>
      <c r="R5" s="12" t="str">
        <f aca="false">TEXT(WEEKDAY(DATE(AnnéeCalendrier,8,16),1),"jjj")</f>
        <v>jeu</v>
      </c>
      <c r="S5" s="12" t="str">
        <f aca="false">TEXT(WEEKDAY(DATE(AnnéeCalendrier,8,17),1),"jjj")</f>
        <v>ven</v>
      </c>
      <c r="T5" s="12" t="str">
        <f aca="false">TEXT(WEEKDAY(DATE(AnnéeCalendrier,8,18),1),"jjj")</f>
        <v>sam</v>
      </c>
      <c r="U5" s="12" t="str">
        <f aca="false">TEXT(WEEKDAY(DATE(AnnéeCalendrier,8,19),1),"jjj")</f>
        <v>dim</v>
      </c>
      <c r="V5" s="12" t="str">
        <f aca="false">TEXT(WEEKDAY(DATE(AnnéeCalendrier,8,20),1),"jjj")</f>
        <v>lun</v>
      </c>
      <c r="W5" s="12" t="str">
        <f aca="false">TEXT(WEEKDAY(DATE(AnnéeCalendrier,8,21),1),"jjj")</f>
        <v>mar</v>
      </c>
      <c r="X5" s="12" t="str">
        <f aca="false">TEXT(WEEKDAY(DATE(AnnéeCalendrier,8,22),1),"jjj")</f>
        <v>mer</v>
      </c>
      <c r="Y5" s="12" t="str">
        <f aca="false">TEXT(WEEKDAY(DATE(AnnéeCalendrier,8,23),1),"jjj")</f>
        <v>jeu</v>
      </c>
      <c r="Z5" s="12" t="str">
        <f aca="false">TEXT(WEEKDAY(DATE(AnnéeCalendrier,8,24),1),"jjj")</f>
        <v>ven</v>
      </c>
      <c r="AA5" s="12" t="str">
        <f aca="false">TEXT(WEEKDAY(DATE(AnnéeCalendrier,8,25),1),"jjj")</f>
        <v>sam</v>
      </c>
      <c r="AB5" s="12" t="str">
        <f aca="false">TEXT(WEEKDAY(DATE(AnnéeCalendrier,8,26),1),"jjj")</f>
        <v>dim</v>
      </c>
      <c r="AC5" s="12" t="str">
        <f aca="false">TEXT(WEEKDAY(DATE(AnnéeCalendrier,8,27),1),"jjj")</f>
        <v>lun</v>
      </c>
      <c r="AD5" s="12" t="str">
        <f aca="false">TEXT(WEEKDAY(DATE(AnnéeCalendrier,8,28),1),"jjj")</f>
        <v>mar</v>
      </c>
      <c r="AE5" s="12" t="str">
        <f aca="false">TEXT(WEEKDAY(DATE(AnnéeCalendrier,8,29),1),"jjj")</f>
        <v>mer</v>
      </c>
      <c r="AF5" s="12" t="str">
        <f aca="false">TEXT(WEEKDAY(DATE(AnnéeCalendrier,8,30),1),"jjj")</f>
        <v>jeu</v>
      </c>
      <c r="AG5" s="12" t="str">
        <f aca="false">TEXT(WEEKDAY(DATE(AnnéeCalendrier,8,31),1),"jjj")</f>
        <v>ven</v>
      </c>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COUNTA(Août[[#This Row],[1]:[31]])</f>
        <v>0</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COUNTA(Août[[#This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COUNTA(Août[[#This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COUNTA(Août[[#This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COUNTA(Août[[#This Row],[1]:[31]])</f>
        <v>0</v>
      </c>
    </row>
    <row r="12" customFormat="false" ht="30" hidden="false" customHeight="true" outlineLevel="0" collapsed="false">
      <c r="B12" s="11" t="str">
        <f aca="false">'Noms des employés'!B9</f>
        <v>Employé 6 CP29 22.5RTT</v>
      </c>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9"/>
      <c r="AH12" s="19" t="n">
        <f aca="false">COUNTA(Août[[#This Row],[1]:[31]])</f>
        <v>0</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COUNTA(Août[[#This Row],[1]:[31]])</f>
        <v>0</v>
      </c>
    </row>
    <row r="14" customFormat="false" ht="30" hidden="false" customHeight="true" outlineLevel="0" collapsed="false">
      <c r="B14" s="13" t="str">
        <f aca="false">NomMois&amp;" Total"</f>
        <v>Août Total</v>
      </c>
      <c r="C14" s="21" t="n">
        <f aca="false">SUBTOTAL(103,Août[1])</f>
        <v>0</v>
      </c>
      <c r="D14" s="21" t="n">
        <f aca="false">SUBTOTAL(103,Août[2])</f>
        <v>0</v>
      </c>
      <c r="E14" s="21" t="n">
        <f aca="false">SUBTOTAL(103,Août[3])</f>
        <v>0</v>
      </c>
      <c r="F14" s="21" t="n">
        <f aca="false">SUBTOTAL(103,Août[4])</f>
        <v>0</v>
      </c>
      <c r="G14" s="21" t="n">
        <f aca="false">SUBTOTAL(103,Août[5])</f>
        <v>0</v>
      </c>
      <c r="H14" s="21" t="n">
        <f aca="false">SUBTOTAL(103,Août[6])</f>
        <v>0</v>
      </c>
      <c r="I14" s="21" t="n">
        <f aca="false">SUBTOTAL(103,Août[7])</f>
        <v>0</v>
      </c>
      <c r="J14" s="21" t="n">
        <f aca="false">SUBTOTAL(103,Août[8])</f>
        <v>0</v>
      </c>
      <c r="K14" s="21" t="n">
        <f aca="false">SUBTOTAL(103,Août[9])</f>
        <v>0</v>
      </c>
      <c r="L14" s="21" t="n">
        <f aca="false">SUBTOTAL(103,Août[10])</f>
        <v>0</v>
      </c>
      <c r="M14" s="21" t="n">
        <f aca="false">SUBTOTAL(103,Août[11])</f>
        <v>0</v>
      </c>
      <c r="N14" s="21" t="n">
        <f aca="false">SUBTOTAL(103,Août[12])</f>
        <v>0</v>
      </c>
      <c r="O14" s="21" t="n">
        <f aca="false">SUBTOTAL(103,Août[13])</f>
        <v>0</v>
      </c>
      <c r="P14" s="21" t="n">
        <f aca="false">SUBTOTAL(103,Août[14])</f>
        <v>0</v>
      </c>
      <c r="Q14" s="21" t="n">
        <f aca="false">SUBTOTAL(103,Août[15])</f>
        <v>0</v>
      </c>
      <c r="R14" s="21" t="n">
        <f aca="false">SUBTOTAL(103,Août[16])</f>
        <v>0</v>
      </c>
      <c r="S14" s="21" t="n">
        <f aca="false">SUBTOTAL(103,Août[17])</f>
        <v>0</v>
      </c>
      <c r="T14" s="21" t="n">
        <f aca="false">SUBTOTAL(103,Août[18])</f>
        <v>0</v>
      </c>
      <c r="U14" s="21" t="n">
        <f aca="false">SUBTOTAL(103,Août[19])</f>
        <v>0</v>
      </c>
      <c r="V14" s="21" t="n">
        <f aca="false">SUBTOTAL(103,Août[20])</f>
        <v>0</v>
      </c>
      <c r="W14" s="21" t="n">
        <f aca="false">SUBTOTAL(103,Août[21])</f>
        <v>0</v>
      </c>
      <c r="X14" s="21" t="n">
        <f aca="false">SUBTOTAL(103,Août[22])</f>
        <v>0</v>
      </c>
      <c r="Y14" s="21" t="n">
        <f aca="false">SUBTOTAL(103,Août[23])</f>
        <v>0</v>
      </c>
      <c r="Z14" s="21" t="n">
        <f aca="false">SUBTOTAL(103,Août[24])</f>
        <v>0</v>
      </c>
      <c r="AA14" s="21" t="n">
        <f aca="false">SUBTOTAL(103,Août[25])</f>
        <v>0</v>
      </c>
      <c r="AB14" s="21" t="n">
        <f aca="false">SUBTOTAL(103,Août[26])</f>
        <v>0</v>
      </c>
      <c r="AC14" s="21" t="n">
        <f aca="false">SUBTOTAL(103,Août[27])</f>
        <v>0</v>
      </c>
      <c r="AD14" s="21" t="n">
        <f aca="false">SUBTOTAL(103,Août[28])</f>
        <v>0</v>
      </c>
      <c r="AE14" s="21" t="n">
        <f aca="false">SUBTOTAL(103,Août[29])</f>
        <v>0</v>
      </c>
      <c r="AF14" s="21" t="n">
        <f aca="false">SUBTOTAL(109,Août[30])</f>
        <v>0</v>
      </c>
      <c r="AG14" s="21" t="n">
        <f aca="false">SUBTOTAL(109,Août[31])</f>
        <v>0</v>
      </c>
      <c r="AH14" s="21" t="n">
        <f aca="false">SUBTOTAL(109,Août[Total des jours])</f>
        <v>0</v>
      </c>
    </row>
  </sheetData>
  <mergeCells count="5">
    <mergeCell ref="D2:E2"/>
    <mergeCell ref="G2:I2"/>
    <mergeCell ref="K2:L2"/>
    <mergeCell ref="N2:Q2"/>
    <mergeCell ref="C4:AG4"/>
  </mergeCells>
  <conditionalFormatting sqref="C7:AG13">
    <cfRule type="expression" priority="2" aboveAverage="0" equalAverage="0" bottom="0" percent="0" rank="0" text="" dxfId="0">
      <formula>C7=""</formula>
    </cfRule>
  </conditionalFormatting>
  <conditionalFormatting sqref="C7:AG13">
    <cfRule type="expression" priority="3" aboveAverage="0" equalAverage="0" bottom="0" percent="0" rank="0" text="" dxfId="0">
      <formula>C7=CléPersonnalisée2</formula>
    </cfRule>
    <cfRule type="expression" priority="4" aboveAverage="0" equalAverage="0" bottom="0" percent="0" rank="0" text="" dxfId="1">
      <formula>C7=CléPersonnalisée1</formula>
    </cfRule>
    <cfRule type="expression" priority="5" aboveAverage="0" equalAverage="0" bottom="0" percent="0" rank="0" text="" dxfId="2">
      <formula>C7=CléMaladie</formula>
    </cfRule>
    <cfRule type="expression" priority="6" aboveAverage="0" equalAverage="0" bottom="0" percent="0" rank="0" text="" dxfId="3">
      <formula>C7=CléPersonnel</formula>
    </cfRule>
    <cfRule type="expression" priority="7" aboveAverage="0" equalAverage="0" bottom="0" percent="0" rank="0" text="" dxfId="4">
      <formula>C7=CléCongé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{EC3FC3D6-2AF9-4817-9480-67E1764C47AD}</x14:id>
        </ext>
      </extLst>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prompt="Suivez les absences du mois d’août dans cette feuille de calcul" showDropDown="false" showErrorMessage="true" showInputMessage="true" sqref="A1"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showDropDown="false" showErrorMessage="true" showInputMessage="true" sqref="B7:B13" type="none">
      <formula1>'Noms des employés'!$B$4:$B$10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EC3FC3D6-2AF9-4817-9480-67E1764C47AD}">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9.xml><?xml version="1.0" encoding="utf-8"?>
<worksheet xmlns="http://schemas.openxmlformats.org/spreadsheetml/2006/main" xmlns:r="http://schemas.openxmlformats.org/officeDocument/2006/relationships">
  <sheetPr filterMode="false">
    <tabColor rgb="FF919756"/>
    <pageSetUpPr fitToPage="true"/>
  </sheetPr>
  <dimension ref="B1:AH14"/>
  <sheetViews>
    <sheetView showFormulas="false" showGridLines="false" showRowColHeaders="true" showZeros="true" rightToLeft="false" tabSelected="false" showOutlineSymbols="true" defaultGridColor="true" view="normal" topLeftCell="A5"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9.54"/>
    <col collapsed="false" customWidth="true" hidden="false" outlineLevel="0" max="11" min="6" style="1" width="4.71"/>
    <col collapsed="false" customWidth="true" hidden="false" outlineLevel="0" max="12" min="12" style="1" width="10.54"/>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60</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TEXT(WEEKDAY(DATE(AnnéeCalendrier,9,1),1),"jjj")</f>
        <v>sam</v>
      </c>
      <c r="D5" s="12" t="str">
        <f aca="false">TEXT(WEEKDAY(DATE(AnnéeCalendrier,9,2),1),"jjj")</f>
        <v>dim</v>
      </c>
      <c r="E5" s="12" t="str">
        <f aca="false">TEXT(WEEKDAY(DATE(AnnéeCalendrier,9,3),1),"jjj")</f>
        <v>lun</v>
      </c>
      <c r="F5" s="12" t="str">
        <f aca="false">TEXT(WEEKDAY(DATE(AnnéeCalendrier,9,4),1),"jjj")</f>
        <v>mar</v>
      </c>
      <c r="G5" s="12" t="str">
        <f aca="false">TEXT(WEEKDAY(DATE(AnnéeCalendrier,9,5),1),"jjj")</f>
        <v>mer</v>
      </c>
      <c r="H5" s="12" t="str">
        <f aca="false">TEXT(WEEKDAY(DATE(AnnéeCalendrier,9,6),1),"jjj")</f>
        <v>jeu</v>
      </c>
      <c r="I5" s="12" t="str">
        <f aca="false">TEXT(WEEKDAY(DATE(AnnéeCalendrier,9,7),1),"jjj")</f>
        <v>ven</v>
      </c>
      <c r="J5" s="12" t="str">
        <f aca="false">TEXT(WEEKDAY(DATE(AnnéeCalendrier,9,8),1),"jjj")</f>
        <v>sam</v>
      </c>
      <c r="K5" s="12" t="str">
        <f aca="false">TEXT(WEEKDAY(DATE(AnnéeCalendrier,9,9),1),"jjj")</f>
        <v>dim</v>
      </c>
      <c r="L5" s="12" t="str">
        <f aca="false">TEXT(WEEKDAY(DATE(AnnéeCalendrier,9,10),1),"jjj")</f>
        <v>lun</v>
      </c>
      <c r="M5" s="12" t="str">
        <f aca="false">TEXT(WEEKDAY(DATE(AnnéeCalendrier,9,11),1),"jjj")</f>
        <v>mar</v>
      </c>
      <c r="N5" s="12" t="str">
        <f aca="false">TEXT(WEEKDAY(DATE(AnnéeCalendrier,9,12),1),"jjj")</f>
        <v>mer</v>
      </c>
      <c r="O5" s="12" t="str">
        <f aca="false">TEXT(WEEKDAY(DATE(AnnéeCalendrier,9,13),1),"jjj")</f>
        <v>jeu</v>
      </c>
      <c r="P5" s="12" t="str">
        <f aca="false">TEXT(WEEKDAY(DATE(AnnéeCalendrier,9,14),1),"jjj")</f>
        <v>ven</v>
      </c>
      <c r="Q5" s="12" t="str">
        <f aca="false">TEXT(WEEKDAY(DATE(AnnéeCalendrier,9,15),1),"jjj")</f>
        <v>sam</v>
      </c>
      <c r="R5" s="12" t="str">
        <f aca="false">TEXT(WEEKDAY(DATE(AnnéeCalendrier,9,16),1),"jjj")</f>
        <v>dim</v>
      </c>
      <c r="S5" s="12" t="str">
        <f aca="false">TEXT(WEEKDAY(DATE(AnnéeCalendrier,9,17),1),"jjj")</f>
        <v>lun</v>
      </c>
      <c r="T5" s="12" t="str">
        <f aca="false">TEXT(WEEKDAY(DATE(AnnéeCalendrier,9,18),1),"jjj")</f>
        <v>mar</v>
      </c>
      <c r="U5" s="12" t="str">
        <f aca="false">TEXT(WEEKDAY(DATE(AnnéeCalendrier,9,19),1),"jjj")</f>
        <v>mer</v>
      </c>
      <c r="V5" s="12" t="str">
        <f aca="false">TEXT(WEEKDAY(DATE(AnnéeCalendrier,9,20),1),"jjj")</f>
        <v>jeu</v>
      </c>
      <c r="W5" s="12" t="str">
        <f aca="false">TEXT(WEEKDAY(DATE(AnnéeCalendrier,9,21),1),"jjj")</f>
        <v>ven</v>
      </c>
      <c r="X5" s="12" t="str">
        <f aca="false">TEXT(WEEKDAY(DATE(AnnéeCalendrier,9,22),1),"jjj")</f>
        <v>sam</v>
      </c>
      <c r="Y5" s="12" t="str">
        <f aca="false">TEXT(WEEKDAY(DATE(AnnéeCalendrier,9,23),1),"jjj")</f>
        <v>dim</v>
      </c>
      <c r="Z5" s="12" t="str">
        <f aca="false">TEXT(WEEKDAY(DATE(AnnéeCalendrier,9,24),1),"jjj")</f>
        <v>lun</v>
      </c>
      <c r="AA5" s="12" t="str">
        <f aca="false">TEXT(WEEKDAY(DATE(AnnéeCalendrier,9,25),1),"jjj")</f>
        <v>mar</v>
      </c>
      <c r="AB5" s="12" t="str">
        <f aca="false">TEXT(WEEKDAY(DATE(AnnéeCalendrier,9,26),1),"jjj")</f>
        <v>mer</v>
      </c>
      <c r="AC5" s="12" t="str">
        <f aca="false">TEXT(WEEKDAY(DATE(AnnéeCalendrier,9,27),1),"jjj")</f>
        <v>jeu</v>
      </c>
      <c r="AD5" s="12" t="str">
        <f aca="false">TEXT(WEEKDAY(DATE(AnnéeCalendrier,9,28),1),"jjj")</f>
        <v>ven</v>
      </c>
      <c r="AE5" s="12" t="str">
        <f aca="false">TEXT(WEEKDAY(DATE(AnnéeCalendrier,9,29),1),"jjj")</f>
        <v>sam</v>
      </c>
      <c r="AF5" s="12" t="str">
        <f aca="false">TEXT(WEEKDAY(DATE(AnnéeCalendrier,9,30),1),"jjj")</f>
        <v>dim</v>
      </c>
      <c r="AG5" s="12"/>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COUNTA(Septembre[[#This Row],[1]:[31]])</f>
        <v>0</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COUNTA(Septembre[[#This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COUNTA(Septembre[[#This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COUNTA(Septembre[[#This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COUNTA(Septembre[[#This Row],[1]:[31]])</f>
        <v>0</v>
      </c>
    </row>
    <row r="12" customFormat="false" ht="30" hidden="false" customHeight="true" outlineLevel="0" collapsed="false">
      <c r="B12" s="11" t="str">
        <f aca="false">'Noms des employés'!B9</f>
        <v>Employé 6 CP29 22.5RTT</v>
      </c>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9"/>
      <c r="AH12" s="19" t="n">
        <f aca="false">COUNTA(Septembre[[#This Row],[1]:[31]])</f>
        <v>0</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COUNTA(Septembre[[#This Row],[1]:[31]])</f>
        <v>0</v>
      </c>
    </row>
    <row r="14" customFormat="false" ht="30" hidden="false" customHeight="true" outlineLevel="0" collapsed="false">
      <c r="B14" s="13" t="str">
        <f aca="false">NomMois&amp;" Total"</f>
        <v>Septembre Total</v>
      </c>
      <c r="C14" s="21" t="n">
        <f aca="false">SUBTOTAL(103,Septembre[1])</f>
        <v>0</v>
      </c>
      <c r="D14" s="21" t="n">
        <f aca="false">SUBTOTAL(103,Septembre[2])</f>
        <v>0</v>
      </c>
      <c r="E14" s="21" t="n">
        <f aca="false">SUBTOTAL(103,Septembre[3])</f>
        <v>0</v>
      </c>
      <c r="F14" s="21" t="n">
        <f aca="false">SUBTOTAL(103,Septembre[4])</f>
        <v>0</v>
      </c>
      <c r="G14" s="21" t="n">
        <f aca="false">SUBTOTAL(103,Septembre[5])</f>
        <v>0</v>
      </c>
      <c r="H14" s="21" t="n">
        <f aca="false">SUBTOTAL(103,Septembre[6])</f>
        <v>0</v>
      </c>
      <c r="I14" s="21" t="n">
        <f aca="false">SUBTOTAL(103,Septembre[7])</f>
        <v>0</v>
      </c>
      <c r="J14" s="21" t="n">
        <f aca="false">SUBTOTAL(103,Septembre[8])</f>
        <v>0</v>
      </c>
      <c r="K14" s="21" t="n">
        <f aca="false">SUBTOTAL(103,Septembre[9])</f>
        <v>0</v>
      </c>
      <c r="L14" s="21" t="n">
        <f aca="false">SUBTOTAL(103,Septembre[10])</f>
        <v>0</v>
      </c>
      <c r="M14" s="21" t="n">
        <f aca="false">SUBTOTAL(103,Septembre[11])</f>
        <v>0</v>
      </c>
      <c r="N14" s="21" t="n">
        <f aca="false">SUBTOTAL(103,Septembre[12])</f>
        <v>0</v>
      </c>
      <c r="O14" s="21" t="n">
        <f aca="false">SUBTOTAL(103,Septembre[13])</f>
        <v>0</v>
      </c>
      <c r="P14" s="21" t="n">
        <f aca="false">SUBTOTAL(103,Septembre[14])</f>
        <v>0</v>
      </c>
      <c r="Q14" s="21" t="n">
        <f aca="false">SUBTOTAL(103,Septembre[15])</f>
        <v>0</v>
      </c>
      <c r="R14" s="21" t="n">
        <f aca="false">SUBTOTAL(103,Septembre[16])</f>
        <v>0</v>
      </c>
      <c r="S14" s="21" t="n">
        <f aca="false">SUBTOTAL(103,Septembre[17])</f>
        <v>0</v>
      </c>
      <c r="T14" s="21" t="n">
        <f aca="false">SUBTOTAL(103,Septembre[18])</f>
        <v>0</v>
      </c>
      <c r="U14" s="21" t="n">
        <f aca="false">SUBTOTAL(103,Septembre[19])</f>
        <v>0</v>
      </c>
      <c r="V14" s="21" t="n">
        <f aca="false">SUBTOTAL(103,Septembre[20])</f>
        <v>0</v>
      </c>
      <c r="W14" s="21" t="n">
        <f aca="false">SUBTOTAL(103,Septembre[21])</f>
        <v>0</v>
      </c>
      <c r="X14" s="21" t="n">
        <f aca="false">SUBTOTAL(103,Septembre[22])</f>
        <v>0</v>
      </c>
      <c r="Y14" s="21" t="n">
        <f aca="false">SUBTOTAL(103,Septembre[23])</f>
        <v>0</v>
      </c>
      <c r="Z14" s="21" t="n">
        <f aca="false">SUBTOTAL(103,Septembre[24])</f>
        <v>0</v>
      </c>
      <c r="AA14" s="21" t="n">
        <f aca="false">SUBTOTAL(103,Septembre[25])</f>
        <v>0</v>
      </c>
      <c r="AB14" s="21" t="n">
        <f aca="false">SUBTOTAL(103,Septembre[26])</f>
        <v>0</v>
      </c>
      <c r="AC14" s="21" t="n">
        <f aca="false">SUBTOTAL(103,Septembre[27])</f>
        <v>0</v>
      </c>
      <c r="AD14" s="21" t="n">
        <f aca="false">SUBTOTAL(103,Septembre[28])</f>
        <v>0</v>
      </c>
      <c r="AE14" s="21" t="n">
        <f aca="false">SUBTOTAL(103,Septembre[29])</f>
        <v>0</v>
      </c>
      <c r="AF14" s="21" t="n">
        <f aca="false">SUBTOTAL(109,Septembre[30])</f>
        <v>0</v>
      </c>
      <c r="AG14" s="21" t="n">
        <f aca="false">SUBTOTAL(109,Septembre[31])</f>
        <v>0</v>
      </c>
      <c r="AH14" s="21" t="n">
        <f aca="false">SUBTOTAL(109,Septembre[Total des jours])</f>
        <v>0</v>
      </c>
    </row>
  </sheetData>
  <mergeCells count="5">
    <mergeCell ref="D2:E2"/>
    <mergeCell ref="G2:I2"/>
    <mergeCell ref="K2:L2"/>
    <mergeCell ref="N2:Q2"/>
    <mergeCell ref="C4:AG4"/>
  </mergeCells>
  <conditionalFormatting sqref="C7:AG13">
    <cfRule type="expression" priority="2" aboveAverage="0" equalAverage="0" bottom="0" percent="0" rank="0" text="" dxfId="0">
      <formula>C7=""</formula>
    </cfRule>
  </conditionalFormatting>
  <conditionalFormatting sqref="C7:AG13">
    <cfRule type="expression" priority="3" aboveAverage="0" equalAverage="0" bottom="0" percent="0" rank="0" text="" dxfId="0">
      <formula>C7=CléPersonnalisée2</formula>
    </cfRule>
    <cfRule type="expression" priority="4" aboveAverage="0" equalAverage="0" bottom="0" percent="0" rank="0" text="" dxfId="1">
      <formula>C7=CléPersonnalisée1</formula>
    </cfRule>
    <cfRule type="expression" priority="5" aboveAverage="0" equalAverage="0" bottom="0" percent="0" rank="0" text="" dxfId="2">
      <formula>C7=CléMaladie</formula>
    </cfRule>
    <cfRule type="expression" priority="6" aboveAverage="0" equalAverage="0" bottom="0" percent="0" rank="0" text="" dxfId="3">
      <formula>C7=CléPersonnel</formula>
    </cfRule>
    <cfRule type="expression" priority="7" aboveAverage="0" equalAverage="0" bottom="0" percent="0" rank="0" text="" dxfId="4">
      <formula>C7=CléCongé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{1BF96F68-BC19-4E8B-A46A-E512744265E5}</x14:id>
        </ext>
      </extLst>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prompt="Suivez les absences du mois de septembre dans cette feuille de calcul" showDropDown="false" showErrorMessage="true" showInputMessage="true" sqref="A1" type="none">
      <formula1>0</formula1>
      <formula2>0</formula2>
    </dataValidation>
    <dataValidation allowBlank="true" operator="between" showDropDown="false" showErrorMessage="true" showInputMessage="true" sqref="B7:B13" type="none">
      <formula1>'Noms des employés'!$B$4:$B$10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1BF96F68-BC19-4E8B-A46A-E512744265E5}">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10.xml><?xml version="1.0" encoding="utf-8"?>
<worksheet xmlns="http://schemas.openxmlformats.org/spreadsheetml/2006/main" xmlns:r="http://schemas.openxmlformats.org/officeDocument/2006/relationships">
  <sheetPr filterMode="false">
    <tabColor rgb="FFC3C79C"/>
    <pageSetUpPr fitToPage="true"/>
  </sheetPr>
  <dimension ref="B1:AH14"/>
  <sheetViews>
    <sheetView showFormulas="false" showGridLines="false" showRowColHeaders="true" showZeros="true" rightToLeft="false" tabSelected="false" showOutlineSymbols="true" defaultGridColor="true" view="normal" topLeftCell="A1"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10.27"/>
    <col collapsed="false" customWidth="true" hidden="false" outlineLevel="0" max="11" min="6" style="1" width="4.71"/>
    <col collapsed="false" customWidth="true" hidden="false" outlineLevel="0" max="12" min="12" style="1" width="13.44"/>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61</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TEXT(WEEKDAY(DATE(AnnéeCalendrier,10,1),1),"jjj")</f>
        <v>lun</v>
      </c>
      <c r="D5" s="12" t="str">
        <f aca="false">TEXT(WEEKDAY(DATE(AnnéeCalendrier,10,2),1),"jjj")</f>
        <v>mar</v>
      </c>
      <c r="E5" s="12" t="str">
        <f aca="false">TEXT(WEEKDAY(DATE(AnnéeCalendrier,10,3),1),"jjj")</f>
        <v>mer</v>
      </c>
      <c r="F5" s="12" t="str">
        <f aca="false">TEXT(WEEKDAY(DATE(AnnéeCalendrier,10,4),1),"jjj")</f>
        <v>jeu</v>
      </c>
      <c r="G5" s="12" t="str">
        <f aca="false">TEXT(WEEKDAY(DATE(AnnéeCalendrier,10,5),1),"jjj")</f>
        <v>ven</v>
      </c>
      <c r="H5" s="12" t="str">
        <f aca="false">TEXT(WEEKDAY(DATE(AnnéeCalendrier,10,6),1),"jjj")</f>
        <v>sam</v>
      </c>
      <c r="I5" s="12" t="str">
        <f aca="false">TEXT(WEEKDAY(DATE(AnnéeCalendrier,10,7),1),"jjj")</f>
        <v>dim</v>
      </c>
      <c r="J5" s="12" t="str">
        <f aca="false">TEXT(WEEKDAY(DATE(AnnéeCalendrier,10,8),1),"jjj")</f>
        <v>lun</v>
      </c>
      <c r="K5" s="12" t="str">
        <f aca="false">TEXT(WEEKDAY(DATE(AnnéeCalendrier,10,9),1),"jjj")</f>
        <v>mar</v>
      </c>
      <c r="L5" s="12" t="str">
        <f aca="false">TEXT(WEEKDAY(DATE(AnnéeCalendrier,10,10),1),"jjj")</f>
        <v>mer</v>
      </c>
      <c r="M5" s="12" t="str">
        <f aca="false">TEXT(WEEKDAY(DATE(AnnéeCalendrier,10,11),1),"jjj")</f>
        <v>jeu</v>
      </c>
      <c r="N5" s="12" t="str">
        <f aca="false">TEXT(WEEKDAY(DATE(AnnéeCalendrier,10,12),1),"jjj")</f>
        <v>ven</v>
      </c>
      <c r="O5" s="12" t="str">
        <f aca="false">TEXT(WEEKDAY(DATE(AnnéeCalendrier,10,13),1),"jjj")</f>
        <v>sam</v>
      </c>
      <c r="P5" s="12" t="str">
        <f aca="false">TEXT(WEEKDAY(DATE(AnnéeCalendrier,10,14),1),"jjj")</f>
        <v>dim</v>
      </c>
      <c r="Q5" s="12" t="str">
        <f aca="false">TEXT(WEEKDAY(DATE(AnnéeCalendrier,10,15),1),"jjj")</f>
        <v>lun</v>
      </c>
      <c r="R5" s="12" t="str">
        <f aca="false">TEXT(WEEKDAY(DATE(AnnéeCalendrier,10,16),1),"jjj")</f>
        <v>mar</v>
      </c>
      <c r="S5" s="12" t="str">
        <f aca="false">TEXT(WEEKDAY(DATE(AnnéeCalendrier,10,17),1),"jjj")</f>
        <v>mer</v>
      </c>
      <c r="T5" s="12" t="str">
        <f aca="false">TEXT(WEEKDAY(DATE(AnnéeCalendrier,10,18),1),"jjj")</f>
        <v>jeu</v>
      </c>
      <c r="U5" s="12" t="str">
        <f aca="false">TEXT(WEEKDAY(DATE(AnnéeCalendrier,10,19),1),"jjj")</f>
        <v>ven</v>
      </c>
      <c r="V5" s="12" t="str">
        <f aca="false">TEXT(WEEKDAY(DATE(AnnéeCalendrier,10,20),1),"jjj")</f>
        <v>sam</v>
      </c>
      <c r="W5" s="12" t="str">
        <f aca="false">TEXT(WEEKDAY(DATE(AnnéeCalendrier,10,21),1),"jjj")</f>
        <v>dim</v>
      </c>
      <c r="X5" s="12" t="str">
        <f aca="false">TEXT(WEEKDAY(DATE(AnnéeCalendrier,10,22),1),"jjj")</f>
        <v>lun</v>
      </c>
      <c r="Y5" s="12" t="str">
        <f aca="false">TEXT(WEEKDAY(DATE(AnnéeCalendrier,10,23),1),"jjj")</f>
        <v>mar</v>
      </c>
      <c r="Z5" s="12" t="str">
        <f aca="false">TEXT(WEEKDAY(DATE(AnnéeCalendrier,10,24),1),"jjj")</f>
        <v>mer</v>
      </c>
      <c r="AA5" s="12" t="str">
        <f aca="false">TEXT(WEEKDAY(DATE(AnnéeCalendrier,10,25),1),"jjj")</f>
        <v>jeu</v>
      </c>
      <c r="AB5" s="12" t="str">
        <f aca="false">TEXT(WEEKDAY(DATE(AnnéeCalendrier,10,26),1),"jjj")</f>
        <v>ven</v>
      </c>
      <c r="AC5" s="12" t="str">
        <f aca="false">TEXT(WEEKDAY(DATE(AnnéeCalendrier,10,27),1),"jjj")</f>
        <v>sam</v>
      </c>
      <c r="AD5" s="12" t="str">
        <f aca="false">TEXT(WEEKDAY(DATE(AnnéeCalendrier,10,28),1),"jjj")</f>
        <v>dim</v>
      </c>
      <c r="AE5" s="12" t="str">
        <f aca="false">TEXT(WEEKDAY(DATE(AnnéeCalendrier,10,29),1),"jjj")</f>
        <v>lun</v>
      </c>
      <c r="AF5" s="12" t="str">
        <f aca="false">TEXT(WEEKDAY(DATE(AnnéeCalendrier,10,30),1),"jjj")</f>
        <v>mar</v>
      </c>
      <c r="AG5" s="12" t="str">
        <f aca="false">TEXT(WEEKDAY(DATE(AnnéeCalendrier,10,31),1),"jjj")</f>
        <v>mer</v>
      </c>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COUNTA(Octobre[[#This Row],[1]:[31]])</f>
        <v>0</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COUNTA(Octobre[[#This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COUNTA(Octobre[[#This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COUNTA(Octobre[[#This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COUNTA(Octobre[[#This Row],[1]:[31]])</f>
        <v>0</v>
      </c>
    </row>
    <row r="12" customFormat="false" ht="30" hidden="false" customHeight="true" outlineLevel="0" collapsed="false">
      <c r="B12" s="11" t="str">
        <f aca="false">'Noms des employés'!B9</f>
        <v>Employé 6 CP29 22.5RTT</v>
      </c>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9"/>
      <c r="AH12" s="19" t="n">
        <f aca="false">COUNTA(Octobre[[#This Row],[1]:[31]])</f>
        <v>0</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COUNTA(Octobre[[#This Row],[1]:[31]])</f>
        <v>0</v>
      </c>
    </row>
    <row r="14" customFormat="false" ht="30" hidden="false" customHeight="true" outlineLevel="0" collapsed="false">
      <c r="B14" s="13" t="str">
        <f aca="false">NomMois&amp;" Total"</f>
        <v>Octobre Total</v>
      </c>
      <c r="C14" s="21" t="n">
        <f aca="false">SUBTOTAL(103,Octobre[1])</f>
        <v>0</v>
      </c>
      <c r="D14" s="21" t="n">
        <f aca="false">SUBTOTAL(103,Octobre[2])</f>
        <v>0</v>
      </c>
      <c r="E14" s="21" t="n">
        <f aca="false">SUBTOTAL(103,Octobre[3])</f>
        <v>0</v>
      </c>
      <c r="F14" s="21" t="n">
        <f aca="false">SUBTOTAL(103,Octobre[4])</f>
        <v>0</v>
      </c>
      <c r="G14" s="21" t="n">
        <f aca="false">SUBTOTAL(103,Octobre[5])</f>
        <v>0</v>
      </c>
      <c r="H14" s="21" t="n">
        <f aca="false">SUBTOTAL(103,Octobre[6])</f>
        <v>0</v>
      </c>
      <c r="I14" s="21" t="n">
        <f aca="false">SUBTOTAL(103,Octobre[7])</f>
        <v>0</v>
      </c>
      <c r="J14" s="21" t="n">
        <f aca="false">SUBTOTAL(103,Octobre[8])</f>
        <v>0</v>
      </c>
      <c r="K14" s="21" t="n">
        <f aca="false">SUBTOTAL(103,Octobre[9])</f>
        <v>0</v>
      </c>
      <c r="L14" s="21" t="n">
        <f aca="false">SUBTOTAL(103,Octobre[10])</f>
        <v>0</v>
      </c>
      <c r="M14" s="21" t="n">
        <f aca="false">SUBTOTAL(103,Octobre[11])</f>
        <v>0</v>
      </c>
      <c r="N14" s="21" t="n">
        <f aca="false">SUBTOTAL(103,Octobre[12])</f>
        <v>0</v>
      </c>
      <c r="O14" s="21" t="n">
        <f aca="false">SUBTOTAL(103,Octobre[13])</f>
        <v>0</v>
      </c>
      <c r="P14" s="21" t="n">
        <f aca="false">SUBTOTAL(103,Octobre[14])</f>
        <v>0</v>
      </c>
      <c r="Q14" s="21" t="n">
        <f aca="false">SUBTOTAL(103,Octobre[15])</f>
        <v>0</v>
      </c>
      <c r="R14" s="21" t="n">
        <f aca="false">SUBTOTAL(103,Octobre[16])</f>
        <v>0</v>
      </c>
      <c r="S14" s="21" t="n">
        <f aca="false">SUBTOTAL(103,Octobre[17])</f>
        <v>0</v>
      </c>
      <c r="T14" s="21" t="n">
        <f aca="false">SUBTOTAL(103,Octobre[18])</f>
        <v>0</v>
      </c>
      <c r="U14" s="21" t="n">
        <f aca="false">SUBTOTAL(103,Octobre[19])</f>
        <v>0</v>
      </c>
      <c r="V14" s="21" t="n">
        <f aca="false">SUBTOTAL(103,Octobre[20])</f>
        <v>0</v>
      </c>
      <c r="W14" s="21" t="n">
        <f aca="false">SUBTOTAL(103,Octobre[21])</f>
        <v>0</v>
      </c>
      <c r="X14" s="21" t="n">
        <f aca="false">SUBTOTAL(103,Octobre[22])</f>
        <v>0</v>
      </c>
      <c r="Y14" s="21" t="n">
        <f aca="false">SUBTOTAL(103,Octobre[23])</f>
        <v>0</v>
      </c>
      <c r="Z14" s="21" t="n">
        <f aca="false">SUBTOTAL(103,Octobre[24])</f>
        <v>0</v>
      </c>
      <c r="AA14" s="21" t="n">
        <f aca="false">SUBTOTAL(103,Octobre[25])</f>
        <v>0</v>
      </c>
      <c r="AB14" s="21" t="n">
        <f aca="false">SUBTOTAL(103,Octobre[26])</f>
        <v>0</v>
      </c>
      <c r="AC14" s="21" t="n">
        <f aca="false">SUBTOTAL(103,Octobre[27])</f>
        <v>0</v>
      </c>
      <c r="AD14" s="21" t="n">
        <f aca="false">SUBTOTAL(103,Octobre[28])</f>
        <v>0</v>
      </c>
      <c r="AE14" s="21" t="n">
        <f aca="false">SUBTOTAL(103,Octobre[29])</f>
        <v>0</v>
      </c>
      <c r="AF14" s="21" t="n">
        <f aca="false">SUBTOTAL(109,Octobre[30])</f>
        <v>0</v>
      </c>
      <c r="AG14" s="21" t="n">
        <f aca="false">SUBTOTAL(109,Octobre[31])</f>
        <v>0</v>
      </c>
      <c r="AH14" s="21" t="n">
        <f aca="false">SUBTOTAL(109,Octobre[Total des jours])</f>
        <v>0</v>
      </c>
    </row>
  </sheetData>
  <mergeCells count="5">
    <mergeCell ref="D2:E2"/>
    <mergeCell ref="G2:I2"/>
    <mergeCell ref="K2:L2"/>
    <mergeCell ref="N2:Q2"/>
    <mergeCell ref="C4:AG4"/>
  </mergeCells>
  <conditionalFormatting sqref="C7:AG13">
    <cfRule type="expression" priority="2" aboveAverage="0" equalAverage="0" bottom="0" percent="0" rank="0" text="" dxfId="0">
      <formula>C7=""</formula>
    </cfRule>
  </conditionalFormatting>
  <conditionalFormatting sqref="C7:AG13">
    <cfRule type="expression" priority="3" aboveAverage="0" equalAverage="0" bottom="0" percent="0" rank="0" text="" dxfId="0">
      <formula>C7=CléPersonnalisée2</formula>
    </cfRule>
    <cfRule type="expression" priority="4" aboveAverage="0" equalAverage="0" bottom="0" percent="0" rank="0" text="" dxfId="1">
      <formula>C7=CléPersonnalisée1</formula>
    </cfRule>
    <cfRule type="expression" priority="5" aboveAverage="0" equalAverage="0" bottom="0" percent="0" rank="0" text="" dxfId="2">
      <formula>C7=CléMaladie</formula>
    </cfRule>
    <cfRule type="expression" priority="6" aboveAverage="0" equalAverage="0" bottom="0" percent="0" rank="0" text="" dxfId="3">
      <formula>C7=CléPersonnel</formula>
    </cfRule>
    <cfRule type="expression" priority="7" aboveAverage="0" equalAverage="0" bottom="0" percent="0" rank="0" text="" dxfId="4">
      <formula>C7=CléCongé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{2098596B-2A00-4DD1-84CB-60712DD849F8}</x14:id>
        </ext>
      </extLst>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showDropDown="false" showErrorMessage="true" showInputMessage="true" sqref="B7:B13" type="none">
      <formula1>'Noms des employés'!$B$4:$B$10</formula1>
      <formula2>0</formula2>
    </dataValidation>
    <dataValidation allowBlank="true" operator="between" prompt="Suivez les absences du mois d’octobre dans cette feuille de calcul" showDropDown="false" showErrorMessage="true" showInputMessage="true" sqref="A1" type="none">
      <formula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2098596B-2A00-4DD1-84CB-60712DD849F8}">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11.xml><?xml version="1.0" encoding="utf-8"?>
<worksheet xmlns="http://schemas.openxmlformats.org/spreadsheetml/2006/main" xmlns:r="http://schemas.openxmlformats.org/officeDocument/2006/relationships">
  <sheetPr filterMode="false">
    <tabColor rgb="FFC3C79C"/>
    <pageSetUpPr fitToPage="true"/>
  </sheetPr>
  <dimension ref="B1:AH14"/>
  <sheetViews>
    <sheetView showFormulas="false" showGridLines="false" showRowColHeaders="true" showZeros="true" rightToLeft="false" tabSelected="false" showOutlineSymbols="true" defaultGridColor="true" view="normal" topLeftCell="B1" colorId="64" zoomScale="95" zoomScaleNormal="95" zoomScalePageLayoutView="100" workbookViewId="0">
      <selection pane="topLeft" activeCell="B7" activeCellId="0" sqref="B7"/>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9.18"/>
    <col collapsed="false" customWidth="true" hidden="false" outlineLevel="0" max="11" min="6" style="1" width="4.71"/>
    <col collapsed="false" customWidth="true" hidden="false" outlineLevel="0" max="12" min="12" style="1" width="11.18"/>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62</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TEXT(WEEKDAY(DATE(AnnéeCalendrier,11,1),1),"jjj")</f>
        <v>jeu</v>
      </c>
      <c r="D5" s="12" t="str">
        <f aca="false">TEXT(WEEKDAY(DATE(AnnéeCalendrier,11,2),1),"jjj")</f>
        <v>ven</v>
      </c>
      <c r="E5" s="12" t="str">
        <f aca="false">TEXT(WEEKDAY(DATE(AnnéeCalendrier,11,3),1),"jjj")</f>
        <v>sam</v>
      </c>
      <c r="F5" s="12" t="str">
        <f aca="false">TEXT(WEEKDAY(DATE(AnnéeCalendrier,11,4),1),"jjj")</f>
        <v>dim</v>
      </c>
      <c r="G5" s="12" t="str">
        <f aca="false">TEXT(WEEKDAY(DATE(AnnéeCalendrier,11,5),1),"jjj")</f>
        <v>lun</v>
      </c>
      <c r="H5" s="12" t="str">
        <f aca="false">TEXT(WEEKDAY(DATE(AnnéeCalendrier,11,6),1),"jjj")</f>
        <v>mar</v>
      </c>
      <c r="I5" s="12" t="str">
        <f aca="false">TEXT(WEEKDAY(DATE(AnnéeCalendrier,11,7),1),"jjj")</f>
        <v>mer</v>
      </c>
      <c r="J5" s="12" t="str">
        <f aca="false">TEXT(WEEKDAY(DATE(AnnéeCalendrier,11,8),1),"jjj")</f>
        <v>jeu</v>
      </c>
      <c r="K5" s="12" t="str">
        <f aca="false">TEXT(WEEKDAY(DATE(AnnéeCalendrier,11,9),1),"jjj")</f>
        <v>ven</v>
      </c>
      <c r="L5" s="12" t="str">
        <f aca="false">TEXT(WEEKDAY(DATE(AnnéeCalendrier,11,10),1),"jjj")</f>
        <v>sam</v>
      </c>
      <c r="M5" s="12" t="str">
        <f aca="false">TEXT(WEEKDAY(DATE(AnnéeCalendrier,11,11),1),"jjj")</f>
        <v>dim</v>
      </c>
      <c r="N5" s="12" t="str">
        <f aca="false">TEXT(WEEKDAY(DATE(AnnéeCalendrier,11,12),1),"jjj")</f>
        <v>lun</v>
      </c>
      <c r="O5" s="12" t="str">
        <f aca="false">TEXT(WEEKDAY(DATE(AnnéeCalendrier,11,13),1),"jjj")</f>
        <v>mar</v>
      </c>
      <c r="P5" s="12" t="str">
        <f aca="false">TEXT(WEEKDAY(DATE(AnnéeCalendrier,11,14),1),"jjj")</f>
        <v>mer</v>
      </c>
      <c r="Q5" s="12" t="str">
        <f aca="false">TEXT(WEEKDAY(DATE(AnnéeCalendrier,11,15),1),"jjj")</f>
        <v>jeu</v>
      </c>
      <c r="R5" s="12" t="str">
        <f aca="false">TEXT(WEEKDAY(DATE(AnnéeCalendrier,11,16),1),"jjj")</f>
        <v>ven</v>
      </c>
      <c r="S5" s="12" t="str">
        <f aca="false">TEXT(WEEKDAY(DATE(AnnéeCalendrier,11,17),1),"jjj")</f>
        <v>sam</v>
      </c>
      <c r="T5" s="12" t="str">
        <f aca="false">TEXT(WEEKDAY(DATE(AnnéeCalendrier,11,18),1),"jjj")</f>
        <v>dim</v>
      </c>
      <c r="U5" s="12" t="str">
        <f aca="false">TEXT(WEEKDAY(DATE(AnnéeCalendrier,11,19),1),"jjj")</f>
        <v>lun</v>
      </c>
      <c r="V5" s="12" t="str">
        <f aca="false">TEXT(WEEKDAY(DATE(AnnéeCalendrier,11,20),1),"jjj")</f>
        <v>mar</v>
      </c>
      <c r="W5" s="12" t="str">
        <f aca="false">TEXT(WEEKDAY(DATE(AnnéeCalendrier,11,21),1),"jjj")</f>
        <v>mer</v>
      </c>
      <c r="X5" s="12" t="str">
        <f aca="false">TEXT(WEEKDAY(DATE(AnnéeCalendrier,11,22),1),"jjj")</f>
        <v>jeu</v>
      </c>
      <c r="Y5" s="12" t="str">
        <f aca="false">TEXT(WEEKDAY(DATE(AnnéeCalendrier,11,23),1),"jjj")</f>
        <v>ven</v>
      </c>
      <c r="Z5" s="12" t="str">
        <f aca="false">TEXT(WEEKDAY(DATE(AnnéeCalendrier,11,24),1),"jjj")</f>
        <v>sam</v>
      </c>
      <c r="AA5" s="12" t="str">
        <f aca="false">TEXT(WEEKDAY(DATE(AnnéeCalendrier,11,25),1),"jjj")</f>
        <v>dim</v>
      </c>
      <c r="AB5" s="12" t="str">
        <f aca="false">TEXT(WEEKDAY(DATE(AnnéeCalendrier,11,26),1),"jjj")</f>
        <v>lun</v>
      </c>
      <c r="AC5" s="12" t="str">
        <f aca="false">TEXT(WEEKDAY(DATE(AnnéeCalendrier,11,27),1),"jjj")</f>
        <v>mar</v>
      </c>
      <c r="AD5" s="12" t="str">
        <f aca="false">TEXT(WEEKDAY(DATE(AnnéeCalendrier,11,28),1),"jjj")</f>
        <v>mer</v>
      </c>
      <c r="AE5" s="12" t="str">
        <f aca="false">TEXT(WEEKDAY(DATE(AnnéeCalendrier,11,29),1),"jjj")</f>
        <v>jeu</v>
      </c>
      <c r="AF5" s="12" t="str">
        <f aca="false">TEXT(WEEKDAY(DATE(AnnéeCalendrier,11,30),1),"jjj")</f>
        <v>ven</v>
      </c>
      <c r="AG5" s="12"/>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COUNTA(Novembre[[#This Row],[1]:[31]])</f>
        <v>0</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COUNTA(Novembre[[#This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COUNTA(Novembre[[#This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COUNTA(Novembre[[#This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COUNTA(Novembre[[#This Row],[1]:[31]])</f>
        <v>0</v>
      </c>
    </row>
    <row r="12" customFormat="false" ht="30" hidden="false" customHeight="true" outlineLevel="0" collapsed="false">
      <c r="B12" s="11" t="str">
        <f aca="false">'Noms des employés'!B9</f>
        <v>Employé 6 CP29 22.5RTT</v>
      </c>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9"/>
      <c r="AH12" s="19" t="n">
        <f aca="false">COUNTA(Novembre[[#This Row],[1]:[31]])</f>
        <v>0</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COUNTA(Novembre[[#This Row],[1]:[31]])</f>
        <v>0</v>
      </c>
    </row>
    <row r="14" customFormat="false" ht="30" hidden="false" customHeight="true" outlineLevel="0" collapsed="false">
      <c r="B14" s="13" t="str">
        <f aca="false">NomMois&amp;" Total"</f>
        <v>Novembre Total</v>
      </c>
      <c r="C14" s="21" t="n">
        <f aca="false">SUBTOTAL(103,Novembre[1])</f>
        <v>0</v>
      </c>
      <c r="D14" s="21" t="n">
        <f aca="false">SUBTOTAL(103,Novembre[2])</f>
        <v>0</v>
      </c>
      <c r="E14" s="21" t="n">
        <f aca="false">SUBTOTAL(103,Novembre[3])</f>
        <v>0</v>
      </c>
      <c r="F14" s="21" t="n">
        <f aca="false">SUBTOTAL(103,Novembre[4])</f>
        <v>0</v>
      </c>
      <c r="G14" s="21" t="n">
        <f aca="false">SUBTOTAL(103,Novembre[5])</f>
        <v>0</v>
      </c>
      <c r="H14" s="21" t="n">
        <f aca="false">SUBTOTAL(103,Novembre[6])</f>
        <v>0</v>
      </c>
      <c r="I14" s="21" t="n">
        <f aca="false">SUBTOTAL(103,Novembre[7])</f>
        <v>0</v>
      </c>
      <c r="J14" s="21" t="n">
        <f aca="false">SUBTOTAL(103,Novembre[8])</f>
        <v>0</v>
      </c>
      <c r="K14" s="21" t="n">
        <f aca="false">SUBTOTAL(103,Novembre[9])</f>
        <v>0</v>
      </c>
      <c r="L14" s="21" t="n">
        <f aca="false">SUBTOTAL(103,Novembre[10])</f>
        <v>0</v>
      </c>
      <c r="M14" s="21" t="n">
        <f aca="false">SUBTOTAL(103,Novembre[11])</f>
        <v>0</v>
      </c>
      <c r="N14" s="21" t="n">
        <f aca="false">SUBTOTAL(103,Novembre[12])</f>
        <v>0</v>
      </c>
      <c r="O14" s="21" t="n">
        <f aca="false">SUBTOTAL(103,Novembre[13])</f>
        <v>0</v>
      </c>
      <c r="P14" s="21" t="n">
        <f aca="false">SUBTOTAL(103,Novembre[14])</f>
        <v>0</v>
      </c>
      <c r="Q14" s="21" t="n">
        <f aca="false">SUBTOTAL(103,Novembre[15])</f>
        <v>0</v>
      </c>
      <c r="R14" s="21" t="n">
        <f aca="false">SUBTOTAL(103,Novembre[16])</f>
        <v>0</v>
      </c>
      <c r="S14" s="21" t="n">
        <f aca="false">SUBTOTAL(103,Novembre[17])</f>
        <v>0</v>
      </c>
      <c r="T14" s="21" t="n">
        <f aca="false">SUBTOTAL(103,Novembre[18])</f>
        <v>0</v>
      </c>
      <c r="U14" s="21" t="n">
        <f aca="false">SUBTOTAL(103,Novembre[19])</f>
        <v>0</v>
      </c>
      <c r="V14" s="21" t="n">
        <f aca="false">SUBTOTAL(103,Novembre[20])</f>
        <v>0</v>
      </c>
      <c r="W14" s="21" t="n">
        <f aca="false">SUBTOTAL(103,Novembre[21])</f>
        <v>0</v>
      </c>
      <c r="X14" s="21" t="n">
        <f aca="false">SUBTOTAL(103,Novembre[22])</f>
        <v>0</v>
      </c>
      <c r="Y14" s="21" t="n">
        <f aca="false">SUBTOTAL(103,Novembre[23])</f>
        <v>0</v>
      </c>
      <c r="Z14" s="21" t="n">
        <f aca="false">SUBTOTAL(103,Novembre[24])</f>
        <v>0</v>
      </c>
      <c r="AA14" s="21" t="n">
        <f aca="false">SUBTOTAL(103,Novembre[25])</f>
        <v>0</v>
      </c>
      <c r="AB14" s="21" t="n">
        <f aca="false">SUBTOTAL(103,Novembre[26])</f>
        <v>0</v>
      </c>
      <c r="AC14" s="21" t="n">
        <f aca="false">SUBTOTAL(103,Novembre[27])</f>
        <v>0</v>
      </c>
      <c r="AD14" s="21" t="n">
        <f aca="false">SUBTOTAL(103,Novembre[28])</f>
        <v>0</v>
      </c>
      <c r="AE14" s="21" t="n">
        <f aca="false">SUBTOTAL(103,Novembre[29])</f>
        <v>0</v>
      </c>
      <c r="AF14" s="21" t="n">
        <f aca="false">SUBTOTAL(109,Novembre[30])</f>
        <v>0</v>
      </c>
      <c r="AG14" s="21" t="n">
        <f aca="false">SUBTOTAL(109,Novembre[31])</f>
        <v>0</v>
      </c>
      <c r="AH14" s="21" t="n">
        <f aca="false">SUBTOTAL(109,Novembre[Total des jours])</f>
        <v>0</v>
      </c>
    </row>
  </sheetData>
  <mergeCells count="5">
    <mergeCell ref="D2:E2"/>
    <mergeCell ref="G2:I2"/>
    <mergeCell ref="K2:L2"/>
    <mergeCell ref="N2:Q2"/>
    <mergeCell ref="C4:AG4"/>
  </mergeCells>
  <conditionalFormatting sqref="C7:AG13">
    <cfRule type="expression" priority="2" aboveAverage="0" equalAverage="0" bottom="0" percent="0" rank="0" text="" dxfId="0">
      <formula>C7=""</formula>
    </cfRule>
  </conditionalFormatting>
  <conditionalFormatting sqref="C7:AG13">
    <cfRule type="expression" priority="3" aboveAverage="0" equalAverage="0" bottom="0" percent="0" rank="0" text="" dxfId="0">
      <formula>C7=CléPersonnalisée2</formula>
    </cfRule>
    <cfRule type="expression" priority="4" aboveAverage="0" equalAverage="0" bottom="0" percent="0" rank="0" text="" dxfId="1">
      <formula>C7=CléPersonnalisée1</formula>
    </cfRule>
    <cfRule type="expression" priority="5" aboveAverage="0" equalAverage="0" bottom="0" percent="0" rank="0" text="" dxfId="2">
      <formula>C7=CléMaladie</formula>
    </cfRule>
    <cfRule type="expression" priority="6" aboveAverage="0" equalAverage="0" bottom="0" percent="0" rank="0" text="" dxfId="3">
      <formula>C7=CléPersonnel</formula>
    </cfRule>
    <cfRule type="expression" priority="7" aboveAverage="0" equalAverage="0" bottom="0" percent="0" rank="0" text="" dxfId="4">
      <formula>C7=CléCongé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{1B811385-50C3-48AC-91E0-806CD32591AE}</x14:id>
        </ext>
      </extLst>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prompt="Suivez les absences du mois de novembre dans cette feuille de calcul" showDropDown="false" showErrorMessage="true" showInputMessage="true" sqref="A1" type="none">
      <formula1>0</formula1>
      <formula2>0</formula2>
    </dataValidation>
    <dataValidation allowBlank="true" operator="between" showDropDown="false" showErrorMessage="true" showInputMessage="true" sqref="B7:B13" type="none">
      <formula1>'Noms des employés'!$B$4:$B$10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1B811385-50C3-48AC-91E0-806CD32591AE}">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12.xml><?xml version="1.0" encoding="utf-8"?>
<worksheet xmlns="http://schemas.openxmlformats.org/spreadsheetml/2006/main" xmlns:r="http://schemas.openxmlformats.org/officeDocument/2006/relationships">
  <sheetPr filterMode="false">
    <tabColor rgb="FFFFF0C2"/>
    <pageSetUpPr fitToPage="true"/>
  </sheetPr>
  <dimension ref="B1:AH14"/>
  <sheetViews>
    <sheetView showFormulas="false" showGridLines="false" showRowColHeaders="true" showZeros="true" rightToLeft="false" tabSelected="false" showOutlineSymbols="true" defaultGridColor="true" view="normal" topLeftCell="A1" colorId="64" zoomScale="95" zoomScaleNormal="95" zoomScalePageLayoutView="100" workbookViewId="0">
      <selection pane="topLeft" activeCell="C11" activeCellId="0" sqref="C11"/>
    </sheetView>
  </sheetViews>
  <sheetFormatPr defaultRowHeight="30" zeroHeight="false" outlineLevelRow="0" outlineLevelCol="0"/>
  <cols>
    <col collapsed="false" customWidth="true" hidden="false" outlineLevel="0" max="1" min="1" style="1" width="2.72"/>
    <col collapsed="false" customWidth="true" hidden="false" outlineLevel="0" max="2" min="2" style="1" width="25.72"/>
    <col collapsed="false" customWidth="true" hidden="false" outlineLevel="0" max="4" min="3" style="1" width="4.71"/>
    <col collapsed="false" customWidth="true" hidden="false" outlineLevel="0" max="5" min="5" style="1" width="8.82"/>
    <col collapsed="false" customWidth="true" hidden="false" outlineLevel="0" max="11" min="6" style="1" width="4.71"/>
    <col collapsed="false" customWidth="true" hidden="false" outlineLevel="0" max="12" min="12" style="1" width="11.99"/>
    <col collapsed="false" customWidth="true" hidden="false" outlineLevel="0" max="33" min="13" style="1" width="4.71"/>
    <col collapsed="false" customWidth="true" hidden="false" outlineLevel="0" max="34" min="34" style="1" width="13.55"/>
    <col collapsed="false" customWidth="true" hidden="false" outlineLevel="0" max="35" min="35" style="0" width="2.72"/>
    <col collapsed="false" customWidth="true" hidden="false" outlineLevel="0" max="1025" min="36" style="0" width="9.18"/>
  </cols>
  <sheetData>
    <row r="1" customFormat="false" ht="50.15" hidden="false" customHeight="true" outlineLevel="0" collapsed="false">
      <c r="B1" s="23" t="str">
        <f aca="false">Titre_Absence_Employé</f>
        <v>Calendrier des absences des employés</v>
      </c>
    </row>
    <row r="2" customFormat="false" ht="15" hidden="false" customHeight="true" outlineLevel="0" collapsed="false">
      <c r="B2" s="4" t="s">
        <v>1</v>
      </c>
      <c r="C2" s="5" t="s">
        <v>2</v>
      </c>
      <c r="D2" s="6" t="s">
        <v>3</v>
      </c>
      <c r="E2" s="6"/>
      <c r="F2" s="5" t="s">
        <v>4</v>
      </c>
      <c r="G2" s="6" t="s">
        <v>4</v>
      </c>
      <c r="H2" s="6"/>
      <c r="I2" s="6"/>
      <c r="J2" s="5" t="s">
        <v>7</v>
      </c>
      <c r="K2" s="6" t="s">
        <v>8</v>
      </c>
      <c r="L2" s="6"/>
      <c r="M2" s="8" t="s">
        <v>9</v>
      </c>
      <c r="N2" s="6" t="s">
        <v>10</v>
      </c>
      <c r="O2" s="6"/>
      <c r="P2" s="6"/>
      <c r="Q2" s="6"/>
    </row>
    <row r="3" customFormat="false" ht="15" hidden="false" customHeight="true" outlineLevel="0" collapsed="false">
      <c r="B3" s="23"/>
    </row>
    <row r="4" customFormat="false" ht="30" hidden="false" customHeight="true" outlineLevel="0" collapsed="false">
      <c r="B4" s="10" t="s">
        <v>63</v>
      </c>
      <c r="C4" s="10" t="s">
        <v>13</v>
      </c>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c r="AG4" s="10"/>
      <c r="AH4" s="11" t="n">
        <f aca="false">AnnéeCalendrier</f>
        <v>2018</v>
      </c>
    </row>
    <row r="5" customFormat="false" ht="15" hidden="false" customHeight="true" outlineLevel="0" collapsed="false">
      <c r="B5" s="11"/>
      <c r="C5" s="12" t="str">
        <f aca="false">TEXT(WEEKDAY(DATE(AnnéeCalendrier,12,1),1),"jjj")</f>
        <v>sam</v>
      </c>
      <c r="D5" s="12" t="str">
        <f aca="false">TEXT(WEEKDAY(DATE(AnnéeCalendrier,12,2),1),"jjj")</f>
        <v>dim</v>
      </c>
      <c r="E5" s="12" t="str">
        <f aca="false">TEXT(WEEKDAY(DATE(AnnéeCalendrier,12,3),1),"jjj")</f>
        <v>lun</v>
      </c>
      <c r="F5" s="12" t="str">
        <f aca="false">TEXT(WEEKDAY(DATE(AnnéeCalendrier,12,4),1),"jjj")</f>
        <v>mar</v>
      </c>
      <c r="G5" s="12" t="str">
        <f aca="false">TEXT(WEEKDAY(DATE(AnnéeCalendrier,12,5),1),"jjj")</f>
        <v>mer</v>
      </c>
      <c r="H5" s="12" t="str">
        <f aca="false">TEXT(WEEKDAY(DATE(AnnéeCalendrier,12,6),1),"jjj")</f>
        <v>jeu</v>
      </c>
      <c r="I5" s="12" t="str">
        <f aca="false">TEXT(WEEKDAY(DATE(AnnéeCalendrier,12,7),1),"jjj")</f>
        <v>ven</v>
      </c>
      <c r="J5" s="12" t="str">
        <f aca="false">TEXT(WEEKDAY(DATE(AnnéeCalendrier,12,8),1),"jjj")</f>
        <v>sam</v>
      </c>
      <c r="K5" s="12" t="str">
        <f aca="false">TEXT(WEEKDAY(DATE(AnnéeCalendrier,12,9),1),"jjj")</f>
        <v>dim</v>
      </c>
      <c r="L5" s="12" t="str">
        <f aca="false">TEXT(WEEKDAY(DATE(AnnéeCalendrier,12,10),1),"jjj")</f>
        <v>lun</v>
      </c>
      <c r="M5" s="12" t="str">
        <f aca="false">TEXT(WEEKDAY(DATE(AnnéeCalendrier,12,11),1),"jjj")</f>
        <v>mar</v>
      </c>
      <c r="N5" s="12" t="str">
        <f aca="false">TEXT(WEEKDAY(DATE(AnnéeCalendrier,12,12),1),"jjj")</f>
        <v>mer</v>
      </c>
      <c r="O5" s="12" t="str">
        <f aca="false">TEXT(WEEKDAY(DATE(AnnéeCalendrier,12,13),1),"jjj")</f>
        <v>jeu</v>
      </c>
      <c r="P5" s="12" t="str">
        <f aca="false">TEXT(WEEKDAY(DATE(AnnéeCalendrier,12,14),1),"jjj")</f>
        <v>ven</v>
      </c>
      <c r="Q5" s="12" t="str">
        <f aca="false">TEXT(WEEKDAY(DATE(AnnéeCalendrier,12,15),1),"jjj")</f>
        <v>sam</v>
      </c>
      <c r="R5" s="12" t="str">
        <f aca="false">TEXT(WEEKDAY(DATE(AnnéeCalendrier,12,16),1),"jjj")</f>
        <v>dim</v>
      </c>
      <c r="S5" s="12" t="str">
        <f aca="false">TEXT(WEEKDAY(DATE(AnnéeCalendrier,12,17),1),"jjj")</f>
        <v>lun</v>
      </c>
      <c r="T5" s="12" t="str">
        <f aca="false">TEXT(WEEKDAY(DATE(AnnéeCalendrier,12,18),1),"jjj")</f>
        <v>mar</v>
      </c>
      <c r="U5" s="12" t="str">
        <f aca="false">TEXT(WEEKDAY(DATE(AnnéeCalendrier,12,19),1),"jjj")</f>
        <v>mer</v>
      </c>
      <c r="V5" s="12" t="str">
        <f aca="false">TEXT(WEEKDAY(DATE(AnnéeCalendrier,12,20),1),"jjj")</f>
        <v>jeu</v>
      </c>
      <c r="W5" s="12" t="str">
        <f aca="false">TEXT(WEEKDAY(DATE(AnnéeCalendrier,12,21),1),"jjj")</f>
        <v>ven</v>
      </c>
      <c r="X5" s="12" t="str">
        <f aca="false">TEXT(WEEKDAY(DATE(AnnéeCalendrier,12,22),1),"jjj")</f>
        <v>sam</v>
      </c>
      <c r="Y5" s="12" t="str">
        <f aca="false">TEXT(WEEKDAY(DATE(AnnéeCalendrier,12,23),1),"jjj")</f>
        <v>dim</v>
      </c>
      <c r="Z5" s="12" t="str">
        <f aca="false">TEXT(WEEKDAY(DATE(AnnéeCalendrier,12,24),1),"jjj")</f>
        <v>lun</v>
      </c>
      <c r="AA5" s="12" t="str">
        <f aca="false">TEXT(WEEKDAY(DATE(AnnéeCalendrier,12,25),1),"jjj")</f>
        <v>mar</v>
      </c>
      <c r="AB5" s="12" t="str">
        <f aca="false">TEXT(WEEKDAY(DATE(AnnéeCalendrier,12,26),1),"jjj")</f>
        <v>mer</v>
      </c>
      <c r="AC5" s="12" t="str">
        <f aca="false">TEXT(WEEKDAY(DATE(AnnéeCalendrier,12,27),1),"jjj")</f>
        <v>jeu</v>
      </c>
      <c r="AD5" s="12" t="str">
        <f aca="false">TEXT(WEEKDAY(DATE(AnnéeCalendrier,12,28),1),"jjj")</f>
        <v>ven</v>
      </c>
      <c r="AE5" s="12" t="str">
        <f aca="false">TEXT(WEEKDAY(DATE(AnnéeCalendrier,12,29),1),"jjj")</f>
        <v>sam</v>
      </c>
      <c r="AF5" s="12" t="str">
        <f aca="false">TEXT(WEEKDAY(DATE(AnnéeCalendrier,12,30),1),"jjj")</f>
        <v>dim</v>
      </c>
      <c r="AG5" s="12" t="str">
        <f aca="false">TEXT(WEEKDAY(DATE(AnnéeCalendrier,12,31),1),"jjj")</f>
        <v>lun</v>
      </c>
      <c r="AH5" s="11"/>
    </row>
    <row r="6" customFormat="false" ht="15" hidden="false" customHeight="true" outlineLevel="0" collapsed="false">
      <c r="B6" s="13" t="s">
        <v>14</v>
      </c>
      <c r="C6" s="14" t="s">
        <v>15</v>
      </c>
      <c r="D6" s="14" t="s">
        <v>16</v>
      </c>
      <c r="E6" s="14" t="s">
        <v>17</v>
      </c>
      <c r="F6" s="14" t="s">
        <v>18</v>
      </c>
      <c r="G6" s="14" t="s">
        <v>19</v>
      </c>
      <c r="H6" s="14" t="s">
        <v>20</v>
      </c>
      <c r="I6" s="14" t="s">
        <v>21</v>
      </c>
      <c r="J6" s="14" t="s">
        <v>22</v>
      </c>
      <c r="K6" s="14" t="s">
        <v>23</v>
      </c>
      <c r="L6" s="14" t="s">
        <v>24</v>
      </c>
      <c r="M6" s="14" t="s">
        <v>25</v>
      </c>
      <c r="N6" s="14" t="s">
        <v>26</v>
      </c>
      <c r="O6" s="14" t="s">
        <v>27</v>
      </c>
      <c r="P6" s="14" t="s">
        <v>28</v>
      </c>
      <c r="Q6" s="14" t="s">
        <v>29</v>
      </c>
      <c r="R6" s="14" t="s">
        <v>30</v>
      </c>
      <c r="S6" s="14" t="s">
        <v>31</v>
      </c>
      <c r="T6" s="14" t="s">
        <v>32</v>
      </c>
      <c r="U6" s="14" t="s">
        <v>33</v>
      </c>
      <c r="V6" s="14" t="s">
        <v>34</v>
      </c>
      <c r="W6" s="14" t="s">
        <v>35</v>
      </c>
      <c r="X6" s="14" t="s">
        <v>36</v>
      </c>
      <c r="Y6" s="14" t="s">
        <v>37</v>
      </c>
      <c r="Z6" s="14" t="s">
        <v>38</v>
      </c>
      <c r="AA6" s="14" t="s">
        <v>39</v>
      </c>
      <c r="AB6" s="14" t="s">
        <v>40</v>
      </c>
      <c r="AC6" s="14" t="s">
        <v>41</v>
      </c>
      <c r="AD6" s="14" t="s">
        <v>42</v>
      </c>
      <c r="AE6" s="14" t="s">
        <v>43</v>
      </c>
      <c r="AF6" s="14" t="s">
        <v>44</v>
      </c>
      <c r="AG6" s="14" t="s">
        <v>45</v>
      </c>
      <c r="AH6" s="24" t="s">
        <v>54</v>
      </c>
    </row>
    <row r="7" customFormat="false" ht="30" hidden="false" customHeight="true" outlineLevel="0" collapsed="false">
      <c r="B7" s="11" t="str">
        <f aca="false">'Noms des employés'!B4</f>
        <v>Employé 1 CP20 23RTT</v>
      </c>
      <c r="C7" s="14"/>
      <c r="D7" s="14"/>
      <c r="E7" s="14"/>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9" t="n">
        <f aca="false">COUNTA(Décembre[[#This Row],[1]:[31]])</f>
        <v>0</v>
      </c>
    </row>
    <row r="8" customFormat="false" ht="30" hidden="false" customHeight="true" outlineLevel="0" collapsed="false">
      <c r="B8" s="11" t="str">
        <f aca="false">'Noms des employés'!B5</f>
        <v>Employé 2 CP29 31RTT</v>
      </c>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9" t="n">
        <f aca="false">COUNTA(Décembre[[#This Row],[1]:[31]])</f>
        <v>0</v>
      </c>
    </row>
    <row r="9" customFormat="false" ht="30" hidden="false" customHeight="true" outlineLevel="0" collapsed="false">
      <c r="B9" s="11" t="str">
        <f aca="false">'Noms des employés'!B6</f>
        <v>Employé 3 CP30 30RTT</v>
      </c>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9" t="n">
        <f aca="false">COUNTA(Décembre[[#This Row],[1]:[31]])</f>
        <v>0</v>
      </c>
    </row>
    <row r="10" customFormat="false" ht="30" hidden="false" customHeight="true" outlineLevel="0" collapsed="false">
      <c r="B10" s="11" t="str">
        <f aca="false">'Noms des employés'!B7</f>
        <v>Employé 4 CP31 29RTT</v>
      </c>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G10" s="14"/>
      <c r="AH10" s="19" t="n">
        <f aca="false">COUNTA(Décembre[[#This Row],[1]:[31]])</f>
        <v>0</v>
      </c>
    </row>
    <row r="11" customFormat="false" ht="30" hidden="false" customHeight="true" outlineLevel="0" collapsed="false">
      <c r="B11" s="11" t="str">
        <f aca="false">'Noms des employés'!B8</f>
        <v>Employé 5 CP32 28RTT</v>
      </c>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9"/>
      <c r="AH11" s="19" t="n">
        <f aca="false">COUNTA(Décembre[[#This Row],[1]:[31]])</f>
        <v>0</v>
      </c>
    </row>
    <row r="12" customFormat="false" ht="30" hidden="false" customHeight="true" outlineLevel="0" collapsed="false">
      <c r="B12" s="11" t="str">
        <f aca="false">'Noms des employés'!B9</f>
        <v>Employé 6 CP29 22.5RTT</v>
      </c>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9"/>
      <c r="AH12" s="19" t="n">
        <f aca="false">COUNTA(Décembre[[#This Row],[1]:[31]])</f>
        <v>0</v>
      </c>
    </row>
    <row r="13" customFormat="false" ht="30" hidden="false" customHeight="true" outlineLevel="0" collapsed="false">
      <c r="B13" s="11" t="str">
        <f aca="false">'Noms des employés'!B10</f>
        <v>Employé 7 CP34 26RTT</v>
      </c>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9" t="n">
        <f aca="false">COUNTA(Décembre[[#This Row],[1]:[31]])</f>
        <v>0</v>
      </c>
    </row>
    <row r="14" customFormat="false" ht="30" hidden="false" customHeight="true" outlineLevel="0" collapsed="false">
      <c r="B14" s="13" t="str">
        <f aca="false">NomMois&amp;" Total"</f>
        <v>Décembre Total</v>
      </c>
      <c r="C14" s="21" t="n">
        <f aca="false">SUBTOTAL(103,Décembre[1])</f>
        <v>0</v>
      </c>
      <c r="D14" s="21" t="n">
        <f aca="false">SUBTOTAL(103,Décembre[2])</f>
        <v>0</v>
      </c>
      <c r="E14" s="21" t="n">
        <f aca="false">SUBTOTAL(103,Décembre[3])</f>
        <v>0</v>
      </c>
      <c r="F14" s="21" t="n">
        <f aca="false">SUBTOTAL(103,Décembre[4])</f>
        <v>0</v>
      </c>
      <c r="G14" s="21" t="n">
        <f aca="false">SUBTOTAL(103,Décembre[5])</f>
        <v>0</v>
      </c>
      <c r="H14" s="21" t="n">
        <f aca="false">SUBTOTAL(103,Décembre[6])</f>
        <v>0</v>
      </c>
      <c r="I14" s="21" t="n">
        <f aca="false">SUBTOTAL(103,Décembre[7])</f>
        <v>0</v>
      </c>
      <c r="J14" s="21" t="n">
        <f aca="false">SUBTOTAL(103,Décembre[8])</f>
        <v>0</v>
      </c>
      <c r="K14" s="21" t="n">
        <f aca="false">SUBTOTAL(103,Décembre[9])</f>
        <v>0</v>
      </c>
      <c r="L14" s="21" t="n">
        <f aca="false">SUBTOTAL(103,Décembre[10])</f>
        <v>0</v>
      </c>
      <c r="M14" s="21" t="n">
        <f aca="false">SUBTOTAL(103,Décembre[11])</f>
        <v>0</v>
      </c>
      <c r="N14" s="21" t="n">
        <f aca="false">SUBTOTAL(103,Décembre[12])</f>
        <v>0</v>
      </c>
      <c r="O14" s="21" t="n">
        <f aca="false">SUBTOTAL(103,Décembre[13])</f>
        <v>0</v>
      </c>
      <c r="P14" s="21" t="n">
        <f aca="false">SUBTOTAL(103,Décembre[14])</f>
        <v>0</v>
      </c>
      <c r="Q14" s="21" t="n">
        <f aca="false">SUBTOTAL(103,Décembre[15])</f>
        <v>0</v>
      </c>
      <c r="R14" s="21" t="n">
        <f aca="false">SUBTOTAL(103,Décembre[16])</f>
        <v>0</v>
      </c>
      <c r="S14" s="21" t="n">
        <f aca="false">SUBTOTAL(103,Décembre[17])</f>
        <v>0</v>
      </c>
      <c r="T14" s="21" t="n">
        <f aca="false">SUBTOTAL(103,Décembre[18])</f>
        <v>0</v>
      </c>
      <c r="U14" s="21" t="n">
        <f aca="false">SUBTOTAL(103,Décembre[19])</f>
        <v>0</v>
      </c>
      <c r="V14" s="21" t="n">
        <f aca="false">SUBTOTAL(103,Décembre[20])</f>
        <v>0</v>
      </c>
      <c r="W14" s="21" t="n">
        <f aca="false">SUBTOTAL(103,Décembre[21])</f>
        <v>0</v>
      </c>
      <c r="X14" s="21" t="n">
        <f aca="false">SUBTOTAL(103,Décembre[22])</f>
        <v>0</v>
      </c>
      <c r="Y14" s="21" t="n">
        <f aca="false">SUBTOTAL(103,Décembre[23])</f>
        <v>0</v>
      </c>
      <c r="Z14" s="21" t="n">
        <f aca="false">SUBTOTAL(103,Décembre[24])</f>
        <v>0</v>
      </c>
      <c r="AA14" s="21" t="n">
        <f aca="false">SUBTOTAL(103,Décembre[25])</f>
        <v>0</v>
      </c>
      <c r="AB14" s="21" t="n">
        <f aca="false">SUBTOTAL(103,Décembre[26])</f>
        <v>0</v>
      </c>
      <c r="AC14" s="21" t="n">
        <f aca="false">SUBTOTAL(103,Décembre[27])</f>
        <v>0</v>
      </c>
      <c r="AD14" s="21" t="n">
        <f aca="false">SUBTOTAL(103,Décembre[28])</f>
        <v>0</v>
      </c>
      <c r="AE14" s="21" t="n">
        <f aca="false">SUBTOTAL(103,Décembre[29])</f>
        <v>0</v>
      </c>
      <c r="AF14" s="21" t="n">
        <f aca="false">SUBTOTAL(109,Décembre[30])</f>
        <v>0</v>
      </c>
      <c r="AG14" s="21" t="n">
        <f aca="false">SUBTOTAL(109,Décembre[31])</f>
        <v>0</v>
      </c>
      <c r="AH14" s="21" t="n">
        <f aca="false">SUBTOTAL(109,Décembre[Total des jours])</f>
        <v>0</v>
      </c>
    </row>
  </sheetData>
  <mergeCells count="5">
    <mergeCell ref="D2:E2"/>
    <mergeCell ref="G2:I2"/>
    <mergeCell ref="K2:L2"/>
    <mergeCell ref="N2:Q2"/>
    <mergeCell ref="C4:AG4"/>
  </mergeCells>
  <conditionalFormatting sqref="C7:AG13">
    <cfRule type="expression" priority="2" aboveAverage="0" equalAverage="0" bottom="0" percent="0" rank="0" text="" dxfId="0">
      <formula>C7=""</formula>
    </cfRule>
  </conditionalFormatting>
  <conditionalFormatting sqref="C7:AG13">
    <cfRule type="expression" priority="3" aboveAverage="0" equalAverage="0" bottom="0" percent="0" rank="0" text="" dxfId="0">
      <formula>C7=CléPersonnalisée2</formula>
    </cfRule>
    <cfRule type="expression" priority="4" aboveAverage="0" equalAverage="0" bottom="0" percent="0" rank="0" text="" dxfId="1">
      <formula>C7=CléPersonnalisée1</formula>
    </cfRule>
    <cfRule type="expression" priority="5" aboveAverage="0" equalAverage="0" bottom="0" percent="0" rank="0" text="" dxfId="2">
      <formula>C7=CléMaladie</formula>
    </cfRule>
    <cfRule type="expression" priority="6" aboveAverage="0" equalAverage="0" bottom="0" percent="0" rank="0" text="" dxfId="3">
      <formula>C7=CléPersonnel</formula>
    </cfRule>
    <cfRule type="expression" priority="7" aboveAverage="0" equalAverage="0" bottom="0" percent="0" rank="0" text="" dxfId="4">
      <formula>C7=CléCongé</formula>
    </cfRule>
  </conditionalFormatting>
  <conditionalFormatting sqref="AH7:AH13">
    <cfRule type="dataBar" priority="8">
      <dataBar showValue="1" minLength="10" maxLength="90">
        <cfvo type="min" val="0"/>
        <cfvo type="formula" val="DATEDIF(DATE(calendaryear,2,1),DATE(calendaryear,3,1),&quot;d&quot;)"/>
        <color rgb="FFC3C79C"/>
      </dataBar>
      <extLst>
        <ext xmlns:x14="http://schemas.microsoft.com/office/spreadsheetml/2009/9/main" uri="{B025F937-C7B1-47D3-B67F-A62EFF666E3E}">
          <x14:id>{AAC94A69-1C56-47C7-BCD9-2B3B80EFF92F}</x14:id>
        </ext>
      </extLst>
    </cfRule>
  </conditionalFormatting>
  <dataValidations count="15">
    <dataValidation allowBlank="true" operator="between" prompt="Les jours du mois dans cette ligne sont générés automatiquement. Entrez l’absence et le motif d’absence d’un employé dans chaque colonne pour chaque jour du mois. Un champ vide indique qu’il n’y a pas eu d’absence" showDropDown="false" showErrorMessage="true" showInputMessage="true" sqref="C6" type="none">
      <formula1>0</formula1>
      <formula2>0</formula2>
    </dataValidation>
    <dataValidation allowBlank="true" operator="between" prompt="Cette ligne définit les clés utilisées dans le tableau : Congé en C2, Personnel en F2 et Congé maladie en J2. Les cellules M2 et R2 sont personnalisables " showDropDown="false" showErrorMessage="true" showInputMessage="true" sqref="B2" type="none">
      <formula1>0</formula1>
      <formula2>0</formula2>
    </dataValidation>
    <dataValidation allowBlank="true" operator="between" prompt="La lettre « C » indique une absence pour cause de congé" showDropDown="false" showErrorMessage="true" showInputMessage="true" sqref="C2" type="none">
      <formula1>0</formula1>
      <formula2>0</formula2>
    </dataValidation>
    <dataValidation allowBlank="true" operator="between" prompt="La lettre « P » indique une absence pour motifs personnels" showDropDown="false" showErrorMessage="true" showInputMessage="true" sqref="F2" type="none">
      <formula1>0</formula1>
      <formula2>0</formula2>
    </dataValidation>
    <dataValidation allowBlank="true" operator="between" prompt="La lettre « M » indique une absence pour cause de maladie" showDropDown="false" showErrorMessage="true" showInputMessage="true" sqref="J2" type="none">
      <formula1>0</formula1>
      <formula2>0</formula2>
    </dataValidation>
    <dataValidation allowBlank="true" operator="between" prompt="Entrez une lettre et personnalisez l’étiquette à droite pour ajouter un élément de clé" showDropDown="false" showErrorMessage="true" showInputMessage="true" sqref="M2" type="none">
      <formula1>0</formula1>
      <formula2>0</formula2>
    </dataValidation>
    <dataValidation allowBlank="true" operator="between" prompt="Entrez une étiquette pour décrire la clé personnalisée à gauche" showDropDown="false" showErrorMessage="true" showInputMessage="true" sqref="N2" type="none">
      <formula1>0</formula1>
      <formula2>0</formula2>
    </dataValidation>
    <dataValidation allowBlank="true" operator="between" prompt="Année mise à jour automatiquement en fonction de l’année entrée dans la feuille de calcul Janvier" showDropDown="false" showErrorMessage="true" showInputMessage="true" sqref="AH4" type="none">
      <formula1>0</formula1>
      <formula2>0</formula2>
    </dataValidation>
    <dataValidation allowBlank="true" operator="between" prompt="Le titre mis à jour automatiquement figure dans cette cellule. Pour modifier le titre, mettez à jour la cellule B1 de la feuille de calcul Janvier" showDropDown="false" showErrorMessage="true" showInputMessage="true" sqref="B1" type="none">
      <formula1>0</formula1>
      <formula2>0</formula2>
    </dataValidation>
    <dataValidation allowBlank="true" operator="between" prompt="Nom du mois pour ce calendrier des absences dans cette cellule. Le total des absences pour ce mois figure dans la dernière cellule du tableau. Sélectionnez les noms des employés dans la colonne B du tableau" showDropDown="false" showErrorMessage="true" showInputMessage="true" sqref="B4" type="none">
      <formula1>0</formula1>
      <formula2>0</formula2>
    </dataValidation>
    <dataValidation allowBlank="true" error="Sélectionnez un nom dans la liste. Sélectionnez ANNULER, appuyez sur ALT+FLÈCHE BAS, puis sur ENTRÉE pour sélectionner un nom" operator="between" prompt="Entrez les noms des employés dans la feuille de calcul du Noms des employés, puis sélectionnez l’un des noms de la liste figurant dans cette colonne. Appuyez sur ALT+FLÈCHE BAS, puis sur ENTRÉE pour sélectionner un nom" showDropDown="false" showErrorMessage="true" showInputMessage="true" sqref="B6" type="none">
      <formula1>0</formula1>
      <formula2>0</formula2>
    </dataValidation>
    <dataValidation allowBlank="true" operator="between" prompt="Les jours de la semaine dans cette ligne sont mis à jour automatiquement pour le mois en fonction de l’année dans AH4. Chaque jour du mois est une colonne dans laquelle noter l’absence et le motif d’absence d’un employé" showDropDown="false" showErrorMessage="true" showInputMessage="true" sqref="C5" type="none">
      <formula1>0</formula1>
      <formula2>0</formula2>
    </dataValidation>
    <dataValidation allowBlank="true" operator="between" prompt="Calcule automatiquement le nombre total de jours d’absence d’un employé durant ce mois dans cette colonne" showDropDown="false" showErrorMessage="true" showInputMessage="true" sqref="AH6" type="none">
      <formula1>0</formula1>
      <formula2>0</formula2>
    </dataValidation>
    <dataValidation allowBlank="true" operator="between" showDropDown="false" showErrorMessage="true" showInputMessage="true" sqref="B7:B13" type="none">
      <formula1>'Noms des employés'!$B$4:$B$10</formula1>
      <formula2>0</formula2>
    </dataValidation>
    <dataValidation allowBlank="true" operator="between" prompt="Suivez les absences du mois de décembre dans cette feuille de calcul" showDropDown="false" showErrorMessage="true" showInputMessage="true" sqref="A1" type="none">
      <formula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extLst>
    <ext xmlns:x14="http://schemas.microsoft.com/office/spreadsheetml/2009/9/main" uri="{78C0D931-6437-407d-A8EE-F0AAD7539E65}">
      <x14:conditionalFormattings>
        <x14:conditionalFormatting xmlns:xm="http://schemas.microsoft.com/office/excel/2006/main">
          <x14:cfRule type="dataBar" id="{AAC94A69-1C56-47C7-BCD9-2B3B80EFF92F}">
            <x14:dataBar minLength="10" maxLength="90" axisPosition="automatic" gradient="true">
              <x14:cfvo type="autoMin"/>
              <x14:cfvo type="formula">
                <xm:f>DATEDIF(DATE(calendaryear,2,1),DATE(calendaryear,3,1),"d")</xm:f>
              </x14:cfvo>
              <x14:negativeFillColor rgb="FFFF0000"/>
              <x14:axisColor rgb="FF000000"/>
            </x14:dataBar>
          </x14:cfRule>
          <xm:sqref>AH7:AH13</xm:sqref>
        </x14:conditionalFormatting>
      </x14:conditionalFormattings>
    </ext>
  </extLst>
</worksheet>
</file>

<file path=xl/worksheets/sheet13.xml><?xml version="1.0" encoding="utf-8"?>
<worksheet xmlns="http://schemas.openxmlformats.org/spreadsheetml/2006/main" xmlns:r="http://schemas.openxmlformats.org/officeDocument/2006/relationships">
  <sheetPr filterMode="false">
    <tabColor rgb="FF000000"/>
    <pageSetUpPr fitToPage="true"/>
  </sheetPr>
  <dimension ref="B1:O10"/>
  <sheetViews>
    <sheetView showFormulas="false" showGridLines="false" showRowColHeaders="true" showZeros="true" rightToLeft="false" tabSelected="true" showOutlineSymbols="true" defaultGridColor="true" view="normal" topLeftCell="A1" colorId="64" zoomScale="95" zoomScaleNormal="95" zoomScalePageLayoutView="100" workbookViewId="0">
      <selection pane="topLeft" activeCell="Q3" activeCellId="0" sqref="Q3"/>
    </sheetView>
  </sheetViews>
  <sheetFormatPr defaultRowHeight="13.8" zeroHeight="false" outlineLevelRow="0" outlineLevelCol="0"/>
  <cols>
    <col collapsed="false" customWidth="true" hidden="false" outlineLevel="0" max="1" min="1" style="0" width="2.72"/>
    <col collapsed="false" customWidth="true" hidden="false" outlineLevel="0" max="2" min="2" style="0" width="30.71"/>
    <col collapsed="false" customWidth="true" hidden="false" outlineLevel="0" max="3" min="3" style="0" width="2.72"/>
    <col collapsed="false" customWidth="true" hidden="false" outlineLevel="0" max="1025" min="4" style="0" width="9.18"/>
  </cols>
  <sheetData>
    <row r="1" customFormat="false" ht="50.15" hidden="false" customHeight="true" outlineLevel="0" collapsed="false">
      <c r="B1" s="25" t="s">
        <v>64</v>
      </c>
    </row>
    <row r="2" customFormat="false" ht="15" hidden="false" customHeight="true" outlineLevel="0" collapsed="false">
      <c r="E2" s="26" t="s">
        <v>65</v>
      </c>
      <c r="F2" s="26"/>
      <c r="G2" s="27" t="s">
        <v>66</v>
      </c>
      <c r="H2" s="27" t="s">
        <v>4</v>
      </c>
      <c r="I2" s="28" t="s">
        <v>67</v>
      </c>
      <c r="J2" s="28" t="s">
        <v>4</v>
      </c>
      <c r="K2" s="28" t="s">
        <v>5</v>
      </c>
      <c r="L2" s="28" t="s">
        <v>7</v>
      </c>
      <c r="M2" s="28" t="s">
        <v>9</v>
      </c>
      <c r="N2" s="29" t="s">
        <v>68</v>
      </c>
      <c r="O2" s="29" t="s">
        <v>69</v>
      </c>
    </row>
    <row r="3" customFormat="false" ht="30" hidden="false" customHeight="true" outlineLevel="0" collapsed="false">
      <c r="B3" s="30" t="s">
        <v>64</v>
      </c>
      <c r="E3" s="31" t="s">
        <v>2</v>
      </c>
      <c r="F3" s="31" t="s">
        <v>4</v>
      </c>
      <c r="G3" s="32" t="s">
        <v>2</v>
      </c>
      <c r="H3" s="32" t="s">
        <v>4</v>
      </c>
      <c r="I3" s="33" t="s">
        <v>2</v>
      </c>
      <c r="J3" s="33" t="s">
        <v>4</v>
      </c>
      <c r="K3" s="33" t="s">
        <v>5</v>
      </c>
      <c r="L3" s="33" t="s">
        <v>7</v>
      </c>
      <c r="M3" s="33" t="s">
        <v>9</v>
      </c>
      <c r="N3" s="34" t="s">
        <v>2</v>
      </c>
      <c r="O3" s="34" t="s">
        <v>4</v>
      </c>
    </row>
    <row r="4" customFormat="false" ht="30" hidden="false" customHeight="true" outlineLevel="0" collapsed="false">
      <c r="B4" s="35" t="str">
        <f aca="false">"Employé 1 "&amp;"CP"&amp;N4&amp;" "&amp;O4&amp;"RTT"</f>
        <v>Employé 1 CP20 23RTT</v>
      </c>
      <c r="E4" s="36" t="n">
        <v>1</v>
      </c>
      <c r="F4" s="36" t="n">
        <v>9</v>
      </c>
      <c r="G4" s="32" t="n">
        <v>27</v>
      </c>
      <c r="H4" s="32" t="n">
        <v>23</v>
      </c>
      <c r="I4" s="33" t="n">
        <f aca="false">SUM(COUNTIF(Janvier!C7:AG7,"C"),COUNTIF(Février!C7:AG7,"C"),COUNTIF(Mars!C7:AG7,"C"),COUNTIF(Avril!C7:AG7,"C"),COUNTIF(Mai!C7:AG7,"C"),COUNTIF(Juin!C7:AG7,"C"),COUNTIF(Juillet!C7:AG7,"C"),COUNTIF(Août!C7:AG7,"C"),COUNTIF(Septembre!C7:AG7,"C"),COUNTIF(Octobre!C7:AG7,"C"),COUNTIF(Novembre!C7:AG7,"C"),COUNTIF(Décembre!C7:AG7,"C"))</f>
        <v>8</v>
      </c>
      <c r="J4" s="33" t="n">
        <f aca="false">SUM(COUNTIF(Janvier!C7:AG7,"RTT"),COUNTIF(Février!C7:AG7,"RTT"),COUNTIF(Mars!C7:AG7,"RTT"),COUNTIF(Avril!C7:AG7,"RTT"),COUNTIF(Mai!C7:AG7,"RTT"),COUNTIF(Juin!C7:AG7,"RTT"),COUNTIF(Juillet!C7:AG7,"RTT"),COUNTIF(Août!C7:AG7,"RTT"),COUNTIF(Septembre!C7:AG7,"RTT"),COUNTIF(Octobre!C7:AG7,"RTT"),COUNTIF(Novembre!C7:AG7,"RTT"),COUNTIF(Décembre!C7:AG7,"RTT"))</f>
        <v>6</v>
      </c>
      <c r="K4" s="33" t="n">
        <f aca="false">SUM(COUNTIF(Janvier!C7:AG7,"dRTT"),COUNTIF(Février!C7:AG7,"dRTT"),COUNTIF(Mars!C7:AG7,"dRTT"),COUNTIF(Avril!C7:AG7,"dRTT"),COUNTIF(Mai!C7:AG7,"dRTT"),COUNTIF(Juin!C7:AG7,"dRTT"),COUNTIF(Juillet!C7:AG7,"dRTT"),COUNTIF(Août!C7:AG7,"dRTT"),COUNTIF(Septembre!C7:AG7,"dRTT"),COUNTIF(Octobre!C7:AG7,"dRTT"),COUNTIF(Novembre!C7:AG7,"dRTT"),COUNTIF(Décembre!C7:AG7,"dRTT"))</f>
        <v>6</v>
      </c>
      <c r="L4" s="33" t="n">
        <f aca="false">SUM(COUNTIF(Janvier!C7:AG7,"R"),COUNTIF(Février!C7:AG7,"R"),COUNTIF(Mars!C7:AG7,"R"),COUNTIF(Avril!C7:AG7,"R"),COUNTIF(Mai!C7:AG7,"R"),COUNTIF(Juin!C7:AG7,"R"),COUNTIF(Juillet!C7:AG7,"R"),COUNTIF(Août!C7:AG7,"R"),COUNTIF(Septembre!C7:AG7,"R"),COUNTIF(Octobre!C7:AG7,"R"),COUNTIF(Novembre!C7:AG7,"R"),COUNTIF(Décembre!C7:AG7,"R"))</f>
        <v>2</v>
      </c>
      <c r="M4" s="33" t="n">
        <f aca="false">SUM(COUNTIF(Janvier!C7:AG7,"M"),COUNTIF(Février!C7:AG7,"M"),COUNTIF(Mars!C7:AG7,"M"),COUNTIF(Avril!C7:AG7,"M"),COUNTIF(Mai!C7:AG7,"M"),COUNTIF(Juin!C7:AG7,"M"),COUNTIF(Juillet!C7:AG7,"M"),COUNTIF(Août!C7:AG7,"M"),COUNTIF(Septembre!C7:AG7,"M"),COUNTIF(Octobre!C7:AG7,"M"),COUNTIF(Novembre!C7:AG7,"M"),COUNTIF(Décembre!C7:AG7,"M"))</f>
        <v>8</v>
      </c>
      <c r="N4" s="34" t="n">
        <f aca="false">E4+G4-I4</f>
        <v>20</v>
      </c>
      <c r="O4" s="34" t="n">
        <f aca="false">F4+H4-(J4+(K4/2))</f>
        <v>23</v>
      </c>
    </row>
    <row r="5" customFormat="false" ht="30" hidden="false" customHeight="true" outlineLevel="0" collapsed="false">
      <c r="B5" s="35" t="str">
        <f aca="false">"Employé 2 "&amp;"CP"&amp;N5&amp;" "&amp;O5&amp;"RTT"</f>
        <v>Employé 2 CP29 31RTT</v>
      </c>
      <c r="E5" s="36" t="n">
        <v>2</v>
      </c>
      <c r="F5" s="36" t="n">
        <v>8</v>
      </c>
      <c r="G5" s="32" t="n">
        <v>27</v>
      </c>
      <c r="H5" s="32" t="n">
        <v>23</v>
      </c>
      <c r="I5" s="33" t="n">
        <f aca="false">SUM(COUNTIF(Janvier!C8:AG8,"C"),COUNTIF(Février!C8:AG8,"C"),COUNTIF(Mars!C8:AG8,"C"),COUNTIF(Avril!C8:AG8,"C"),COUNTIF(Mai!C8:AG8,"C"),COUNTIF(Juin!C8:AG8,"C"),COUNTIF(Juillet!C8:AG8,"C"),COUNTIF(Août!C8:AG8,"C"),COUNTIF(Septembre!C8:AG8,"C"),COUNTIF(Octobre!C8:AG8,"C"),COUNTIF(Novembre!C8:AG8,"C"),COUNTIF(Décembre!C8:AG8,"C"))</f>
        <v>0</v>
      </c>
      <c r="J5" s="33" t="n">
        <f aca="false">SUM(COUNTIF(Janvier!C8:AG8,"RTT"),COUNTIF(Février!C8:AG8,"RTT"),COUNTIF(Mars!C8:AG8,"RTT"),COUNTIF(Avril!C8:AG8,"RTT"),COUNTIF(Mai!C8:AG8,"RTT"),COUNTIF(Juin!C8:AG8,"RTT"),COUNTIF(Juillet!C8:AG8,"RTT"),COUNTIF(Août!C8:AG8,"RTT"),COUNTIF(Septembre!C8:AG8,"RTT"),COUNTIF(Octobre!C8:AG8,"RTT"),COUNTIF(Novembre!C8:AG8,"RTT"),COUNTIF(Décembre!C8:AG8,"RTT"))</f>
        <v>0</v>
      </c>
      <c r="K5" s="33" t="n">
        <f aca="false">SUM(COUNTIF(Janvier!C8:AG8,"dRTT"),COUNTIF(Février!C8:AG8,"dRTT"),COUNTIF(Mars!C8:AG8,"dRTT"),COUNTIF(Avril!C8:AG8,"dRTT"),COUNTIF(Mai!C8:AG8,"dRTT"),COUNTIF(Juin!C8:AG8,"dRTT"),COUNTIF(Juillet!C8:AG8,"dRTT"),COUNTIF(Août!C8:AG8,"dRTT"),COUNTIF(Septembre!C8:AG8,"dRTT"),COUNTIF(Octobre!C8:AG8,"dRTT"),COUNTIF(Novembre!C8:AG8,"dRTT"),COUNTIF(Décembre!C8:AG8,"dRTT"))</f>
        <v>0</v>
      </c>
      <c r="L5" s="33" t="n">
        <f aca="false">SUM(COUNTIF(Janvier!C8:AG8,"R"),COUNTIF(Février!C8:AG8,"R"),COUNTIF(Mars!C8:AG8,"R"),COUNTIF(Avril!C8:AG8,"R"),COUNTIF(Mai!C8:AG8,"R"),COUNTIF(Juin!C8:AG8,"R"),COUNTIF(Juillet!C8:AG8,"R"),COUNTIF(Août!C8:AG8,"R"),COUNTIF(Septembre!C8:AG8,"R"),COUNTIF(Octobre!C8:AG8,"R"),COUNTIF(Novembre!C8:AG8,"R"),COUNTIF(Décembre!C8:AG8,"R"))</f>
        <v>0</v>
      </c>
      <c r="M5" s="33" t="n">
        <f aca="false">SUM(COUNTIF(Janvier!C8:AG8,"M"),COUNTIF(Février!C8:AG8,"M"),COUNTIF(Mars!C8:AG8,"M"),COUNTIF(Avril!C8:AG8,"M"),COUNTIF(Mai!C8:AG8,"M"),COUNTIF(Juin!C8:AG8,"M"),COUNTIF(Juillet!C8:AG8,"M"),COUNTIF(Août!C8:AG8,"M"),COUNTIF(Septembre!C8:AG8,"M"),COUNTIF(Octobre!C8:AG8,"M"),COUNTIF(Novembre!C8:AG8,"M"),COUNTIF(Décembre!C8:AG8,"M"))</f>
        <v>0</v>
      </c>
      <c r="N5" s="34" t="n">
        <f aca="false">E5+G5-I5</f>
        <v>29</v>
      </c>
      <c r="O5" s="34" t="n">
        <f aca="false">F5+H5-(J5+(K5/2))</f>
        <v>31</v>
      </c>
    </row>
    <row r="6" customFormat="false" ht="30" hidden="false" customHeight="true" outlineLevel="0" collapsed="false">
      <c r="B6" s="35" t="str">
        <f aca="false">"Employé 3 "&amp;"CP"&amp;N6&amp;" "&amp;O6&amp;"RTT"</f>
        <v>Employé 3 CP30 30RTT</v>
      </c>
      <c r="E6" s="36" t="n">
        <v>3</v>
      </c>
      <c r="F6" s="36" t="n">
        <v>7</v>
      </c>
      <c r="G6" s="32" t="n">
        <v>27</v>
      </c>
      <c r="H6" s="32" t="n">
        <v>23</v>
      </c>
      <c r="I6" s="33" t="n">
        <f aca="false">SUM(COUNTIF(Janvier!C9:AG9,"C"),COUNTIF(Février!C9:AG9,"C"),COUNTIF(Mars!C9:AG9,"C"),COUNTIF(Avril!C9:AG9,"C"),COUNTIF(Mai!C9:AG9,"C"),COUNTIF(Juin!C9:AG9,"C"),COUNTIF(Juillet!C9:AG9,"C"),COUNTIF(Août!C9:AG9,"C"),COUNTIF(Septembre!C9:AG9,"C"),COUNTIF(Octobre!C9:AG9,"C"),COUNTIF(Novembre!C9:AG9,"C"),COUNTIF(Décembre!C9:AG9,"C"))</f>
        <v>0</v>
      </c>
      <c r="J6" s="33" t="n">
        <f aca="false">SUM(COUNTIF(Janvier!C9:AG9,"RTT"),COUNTIF(Février!C9:AG9,"RTT"),COUNTIF(Mars!C9:AG9,"RTT"),COUNTIF(Avril!C9:AG9,"RTT"),COUNTIF(Mai!C9:AG9,"RTT"),COUNTIF(Juin!C9:AG9,"RTT"),COUNTIF(Juillet!C9:AG9,"RTT"),COUNTIF(Août!C9:AG9,"RTT"),COUNTIF(Septembre!C9:AG9,"RTT"),COUNTIF(Octobre!C9:AG9,"RTT"),COUNTIF(Novembre!C9:AG9,"RTT"),COUNTIF(Décembre!C9:AG9,"RTT"))</f>
        <v>0</v>
      </c>
      <c r="K6" s="33" t="n">
        <f aca="false">SUM(COUNTIF(Janvier!C9:AG9,"dRTT"),COUNTIF(Février!C9:AG9,"dRTT"),COUNTIF(Mars!C9:AG9,"dRTT"),COUNTIF(Avril!C9:AG9,"dRTT"),COUNTIF(Mai!C9:AG9,"dRTT"),COUNTIF(Juin!C9:AG9,"dRTT"),COUNTIF(Juillet!C9:AG9,"dRTT"),COUNTIF(Août!C9:AG9,"dRTT"),COUNTIF(Septembre!C9:AG9,"dRTT"),COUNTIF(Octobre!C9:AG9,"dRTT"),COUNTIF(Novembre!C9:AG9,"dRTT"),COUNTIF(Décembre!C9:AG9,"dRTT"))</f>
        <v>0</v>
      </c>
      <c r="L6" s="33" t="n">
        <f aca="false">SUM(COUNTIF(Janvier!C9:AG9,"R"),COUNTIF(Février!C9:AG9,"R"),COUNTIF(Mars!C9:AG9,"R"),COUNTIF(Avril!C9:AG9,"R"),COUNTIF(Mai!C9:AG9,"R"),COUNTIF(Juin!C9:AG9,"R"),COUNTIF(Juillet!C9:AG9,"R"),COUNTIF(Août!C9:AG9,"R"),COUNTIF(Septembre!C9:AG9,"R"),COUNTIF(Octobre!C9:AG9,"R"),COUNTIF(Novembre!C9:AG9,"R"),COUNTIF(Décembre!C9:AG9,"R"))</f>
        <v>0</v>
      </c>
      <c r="M6" s="33" t="n">
        <f aca="false">SUM(COUNTIF(Janvier!C9:AG9,"M"),COUNTIF(Février!C9:AG9,"M"),COUNTIF(Mars!C9:AG9,"M"),COUNTIF(Avril!C9:AG9,"M"),COUNTIF(Mai!C9:AG9,"M"),COUNTIF(Juin!C9:AG9,"M"),COUNTIF(Juillet!C9:AG9,"M"),COUNTIF(Août!C9:AG9,"M"),COUNTIF(Septembre!C9:AG9,"M"),COUNTIF(Octobre!C9:AG9,"M"),COUNTIF(Novembre!C9:AG9,"M"),COUNTIF(Décembre!C9:AG9,"M"))</f>
        <v>0</v>
      </c>
      <c r="N6" s="34" t="n">
        <f aca="false">E6+G6-I6</f>
        <v>30</v>
      </c>
      <c r="O6" s="34" t="n">
        <f aca="false">F6+H6-(J6+(K6/2))</f>
        <v>30</v>
      </c>
    </row>
    <row r="7" customFormat="false" ht="30" hidden="false" customHeight="true" outlineLevel="0" collapsed="false">
      <c r="B7" s="35" t="str">
        <f aca="false">"Employé 4 "&amp;"CP"&amp;N7&amp;" "&amp;O7&amp;"RTT"</f>
        <v>Employé 4 CP31 29RTT</v>
      </c>
      <c r="E7" s="36" t="n">
        <v>4</v>
      </c>
      <c r="F7" s="36" t="n">
        <v>6</v>
      </c>
      <c r="G7" s="32" t="n">
        <v>27</v>
      </c>
      <c r="H7" s="32" t="n">
        <v>23</v>
      </c>
      <c r="I7" s="33" t="n">
        <f aca="false">SUM(COUNTIF(Janvier!C10:AG10,"C"),COUNTIF(Février!C10:AG10,"C"),COUNTIF(Mars!C10:AG10,"C"),COUNTIF(Avril!C10:AG10,"C"),COUNTIF(Mai!C10:AG10,"C"),COUNTIF(Juin!C10:AG10,"C"),COUNTIF(Juillet!C10:AG10,"C"),COUNTIF(Août!C10:AG10,"C"),COUNTIF(Septembre!C10:AG10,"C"),COUNTIF(Octobre!C10:AG10,"C"),COUNTIF(Novembre!C10:AG10,"C"),COUNTIF(Décembre!C10:AG10,"C"))</f>
        <v>0</v>
      </c>
      <c r="J7" s="33" t="n">
        <f aca="false">SUM(COUNTIF(Janvier!C10:AG10,"RTT"),COUNTIF(Février!C10:AG10,"RTT"),COUNTIF(Mars!C10:AG10,"RTT"),COUNTIF(Avril!C10:AG10,"RTT"),COUNTIF(Mai!C10:AG10,"RTT"),COUNTIF(Juin!C10:AG10,"RTT"),COUNTIF(Juillet!C10:AG10,"RTT"),COUNTIF(Août!C10:AG10,"RTT"),COUNTIF(Septembre!C10:AG10,"RTT"),COUNTIF(Octobre!C10:AG10,"RTT"),COUNTIF(Novembre!C10:AG10,"RTT"),COUNTIF(Décembre!C10:AG10,"RTT"))</f>
        <v>0</v>
      </c>
      <c r="K7" s="33" t="n">
        <f aca="false">SUM(COUNTIF(Janvier!C10:AG10,"dRTT"),COUNTIF(Février!C10:AG10,"dRTT"),COUNTIF(Mars!C10:AG10,"dRTT"),COUNTIF(Avril!C10:AG10,"dRTT"),COUNTIF(Mai!C10:AG10,"dRTT"),COUNTIF(Juin!C10:AG10,"dRTT"),COUNTIF(Juillet!C10:AG10,"dRTT"),COUNTIF(Août!C10:AG10,"dRTT"),COUNTIF(Septembre!C10:AG10,"dRTT"),COUNTIF(Octobre!C10:AG10,"dRTT"),COUNTIF(Novembre!C10:AG10,"dRTT"),COUNTIF(Décembre!C10:AG10,"dRTT"))</f>
        <v>0</v>
      </c>
      <c r="L7" s="33" t="n">
        <f aca="false">SUM(COUNTIF(Janvier!C10:AG10,"R"),COUNTIF(Février!C10:AG10,"R"),COUNTIF(Mars!C10:AG10,"R"),COUNTIF(Avril!C10:AG10,"R"),COUNTIF(Mai!C10:AG10,"R"),COUNTIF(Juin!C10:AG10,"R"),COUNTIF(Juillet!C10:AG10,"R"),COUNTIF(Août!C10:AG10,"R"),COUNTIF(Septembre!C10:AG10,"R"),COUNTIF(Octobre!C10:AG10,"R"),COUNTIF(Novembre!C10:AG10,"R"),COUNTIF(Décembre!C10:AG10,"R"))</f>
        <v>0</v>
      </c>
      <c r="M7" s="33" t="n">
        <f aca="false">SUM(COUNTIF(Janvier!C10:AG10,"M"),COUNTIF(Février!C10:AG10,"M"),COUNTIF(Mars!C10:AG10,"M"),COUNTIF(Avril!C10:AG10,"M"),COUNTIF(Mai!C10:AG10,"M"),COUNTIF(Juin!C10:AG10,"M"),COUNTIF(Juillet!C10:AG10,"M"),COUNTIF(Août!C10:AG10,"M"),COUNTIF(Septembre!C10:AG10,"M"),COUNTIF(Octobre!C10:AG10,"M"),COUNTIF(Novembre!C10:AG10,"M"),COUNTIF(Décembre!C10:AG10,"M"))</f>
        <v>0</v>
      </c>
      <c r="N7" s="34" t="n">
        <f aca="false">E7+G7-I7</f>
        <v>31</v>
      </c>
      <c r="O7" s="34" t="n">
        <f aca="false">F7+H7-(J7+(K7/2))</f>
        <v>29</v>
      </c>
    </row>
    <row r="8" customFormat="false" ht="30" hidden="false" customHeight="true" outlineLevel="0" collapsed="false">
      <c r="B8" s="35" t="str">
        <f aca="false">"Employé 5 "&amp;"CP"&amp;N8&amp;" "&amp;O8&amp;"RTT"</f>
        <v>Employé 5 CP32 28RTT</v>
      </c>
      <c r="E8" s="36" t="n">
        <v>5</v>
      </c>
      <c r="F8" s="36" t="n">
        <v>5</v>
      </c>
      <c r="G8" s="32" t="n">
        <v>27</v>
      </c>
      <c r="H8" s="32" t="n">
        <v>23</v>
      </c>
      <c r="I8" s="33" t="n">
        <f aca="false">SUM(COUNTIF(Janvier!C11:AG11,"C"),COUNTIF(Février!C11:AG11,"C"),COUNTIF(Mars!C11:AG11,"C"),COUNTIF(Avril!C11:AG11,"C"),COUNTIF(Mai!C11:AG11,"C"),COUNTIF(Juin!C11:AG11,"C"),COUNTIF(Juillet!C11:AG11,"C"),COUNTIF(Août!C11:AG11,"C"),COUNTIF(Septembre!C11:AG11,"C"),COUNTIF(Octobre!C11:AG11,"C"),COUNTIF(Novembre!C11:AG11,"C"),COUNTIF(Décembre!C11:AG11,"C"))</f>
        <v>0</v>
      </c>
      <c r="J8" s="33" t="n">
        <f aca="false">SUM(COUNTIF(Janvier!C11:AG11,"RTT"),COUNTIF(Février!C11:AG11,"RTT"),COUNTIF(Mars!C11:AG11,"RTT"),COUNTIF(Avril!C11:AG11,"RTT"),COUNTIF(Mai!C11:AG11,"RTT"),COUNTIF(Juin!C11:AG11,"RTT"),COUNTIF(Juillet!C11:AG11,"RTT"),COUNTIF(Août!C11:AG11,"RTT"),COUNTIF(Septembre!C11:AG11,"RTT"),COUNTIF(Octobre!C11:AG11,"RTT"),COUNTIF(Novembre!C11:AG11,"RTT"),COUNTIF(Décembre!C11:AG11,"RTT"))</f>
        <v>0</v>
      </c>
      <c r="K8" s="33" t="n">
        <f aca="false">SUM(COUNTIF(Janvier!C11:AG11,"dRTT"),COUNTIF(Février!C11:AG11,"dRTT"),COUNTIF(Mars!C11:AG11,"dRTT"),COUNTIF(Avril!C11:AG11,"dRTT"),COUNTIF(Mai!C11:AG11,"dRTT"),COUNTIF(Juin!C11:AG11,"dRTT"),COUNTIF(Juillet!C11:AG11,"dRTT"),COUNTIF(Août!C11:AG11,"dRTT"),COUNTIF(Septembre!C11:AG11,"dRTT"),COUNTIF(Octobre!C11:AG11,"dRTT"),COUNTIF(Novembre!C11:AG11,"dRTT"),COUNTIF(Décembre!C11:AG11,"dRTT"))</f>
        <v>0</v>
      </c>
      <c r="L8" s="33" t="n">
        <f aca="false">SUM(COUNTIF(Janvier!C11:AG11,"R"),COUNTIF(Février!C11:AG11,"R"),COUNTIF(Mars!C11:AG11,"R"),COUNTIF(Avril!C11:AG11,"R"),COUNTIF(Mai!C11:AG11,"R"),COUNTIF(Juin!C11:AG11,"R"),COUNTIF(Juillet!C11:AG11,"R"),COUNTIF(Août!C11:AG11,"R"),COUNTIF(Septembre!C11:AG11,"R"),COUNTIF(Octobre!C11:AG11,"R"),COUNTIF(Novembre!C11:AG11,"R"),COUNTIF(Décembre!C11:AG11,"R"))</f>
        <v>0</v>
      </c>
      <c r="M8" s="33" t="n">
        <f aca="false">SUM(COUNTIF(Janvier!C11:AG11,"M"),COUNTIF(Février!C11:AG11,"M"),COUNTIF(Mars!C11:AG11,"M"),COUNTIF(Avril!C11:AG11,"M"),COUNTIF(Mai!C11:AG11,"M"),COUNTIF(Juin!C11:AG11,"M"),COUNTIF(Juillet!C11:AG11,"M"),COUNTIF(Août!C11:AG11,"M"),COUNTIF(Septembre!C11:AG11,"M"),COUNTIF(Octobre!C11:AG11,"M"),COUNTIF(Novembre!C11:AG11,"M"),COUNTIF(Décembre!C11:AG11,"M"))</f>
        <v>0</v>
      </c>
      <c r="N8" s="34" t="n">
        <f aca="false">E8+G8-I8</f>
        <v>32</v>
      </c>
      <c r="O8" s="34" t="n">
        <f aca="false">F8+H8-(J8+(K8/2))</f>
        <v>28</v>
      </c>
    </row>
    <row r="9" customFormat="false" ht="30" hidden="false" customHeight="true" outlineLevel="0" collapsed="false">
      <c r="B9" s="35" t="str">
        <f aca="false">"Employé 6 "&amp;"CP"&amp;N9&amp;" "&amp;O9&amp;"RTT"</f>
        <v>Employé 6 CP29 22.5RTT</v>
      </c>
      <c r="E9" s="36" t="n">
        <v>6</v>
      </c>
      <c r="F9" s="36" t="n">
        <v>4</v>
      </c>
      <c r="G9" s="32" t="n">
        <v>27</v>
      </c>
      <c r="H9" s="32" t="n">
        <v>23</v>
      </c>
      <c r="I9" s="33" t="n">
        <f aca="false">SUM(COUNTIF(Janvier!C12:AG12,"C"),COUNTIF(Février!C12:AG12,"C"),COUNTIF(Mars!C12:AG12,"C"),COUNTIF(Avril!C12:AG12,"C"),COUNTIF(Mai!C12:AG12,"C"),COUNTIF(Juin!C12:AG12,"C"),COUNTIF(Juillet!C12:AG12,"C"),COUNTIF(Août!C12:AG12,"C"),COUNTIF(Septembre!C12:AG12,"C"),COUNTIF(Octobre!C12:AG12,"C"),COUNTIF(Novembre!C12:AG12,"C"),COUNTIF(Décembre!C12:AG12,"C"))</f>
        <v>4</v>
      </c>
      <c r="J9" s="33" t="n">
        <f aca="false">SUM(COUNTIF(Janvier!C12:AG12,"RTT"),COUNTIF(Février!C12:AG12,"RTT"),COUNTIF(Mars!C12:AG12,"RTT"),COUNTIF(Avril!C12:AG12,"RTT"),COUNTIF(Mai!C12:AG12,"RTT"),COUNTIF(Juin!C12:AG12,"RTT"),COUNTIF(Juillet!C12:AG12,"RTT"),COUNTIF(Août!C12:AG12,"RTT"),COUNTIF(Septembre!C12:AG12,"RTT"),COUNTIF(Octobre!C12:AG12,"RTT"),COUNTIF(Novembre!C12:AG12,"RTT"),COUNTIF(Décembre!C12:AG12,"RTT"))</f>
        <v>3</v>
      </c>
      <c r="K9" s="33" t="n">
        <f aca="false">SUM(COUNTIF(Janvier!C12:AG12,"dRTT"),COUNTIF(Février!C12:AG12,"dRTT"),COUNTIF(Mars!C12:AG12,"dRTT"),COUNTIF(Avril!C12:AG12,"dRTT"),COUNTIF(Mai!C12:AG12,"dRTT"),COUNTIF(Juin!C12:AG12,"dRTT"),COUNTIF(Juillet!C12:AG12,"dRTT"),COUNTIF(Août!C12:AG12,"dRTT"),COUNTIF(Septembre!C12:AG12,"dRTT"),COUNTIF(Octobre!C12:AG12,"dRTT"),COUNTIF(Novembre!C12:AG12,"dRTT"),COUNTIF(Décembre!C12:AG12,"dRTT"))</f>
        <v>3</v>
      </c>
      <c r="L9" s="33" t="n">
        <f aca="false">SUM(COUNTIF(Janvier!C12:AG12,"R"),COUNTIF(Février!C12:AG12,"R"),COUNTIF(Mars!C12:AG12,"R"),COUNTIF(Avril!C12:AG12,"R"),COUNTIF(Mai!C12:AG12,"R"),COUNTIF(Juin!C12:AG12,"R"),COUNTIF(Juillet!C12:AG12,"R"),COUNTIF(Août!C12:AG12,"R"),COUNTIF(Septembre!C12:AG12,"R"),COUNTIF(Octobre!C12:AG12,"R"),COUNTIF(Novembre!C12:AG12,"R"),COUNTIF(Décembre!C12:AG12,"R"))</f>
        <v>1</v>
      </c>
      <c r="M9" s="33" t="n">
        <f aca="false">SUM(COUNTIF(Janvier!C12:AG12,"M"),COUNTIF(Février!C12:AG12,"M"),COUNTIF(Mars!C12:AG12,"M"),COUNTIF(Avril!C12:AG12,"M"),COUNTIF(Mai!C12:AG12,"M"),COUNTIF(Juin!C12:AG12,"M"),COUNTIF(Juillet!C12:AG12,"M"),COUNTIF(Août!C12:AG12,"M"),COUNTIF(Septembre!C12:AG12,"M"),COUNTIF(Octobre!C12:AG12,"M"),COUNTIF(Novembre!C12:AG12,"M"),COUNTIF(Décembre!C12:AG12,"M"))</f>
        <v>4</v>
      </c>
      <c r="N9" s="34" t="n">
        <f aca="false">E9+G9-I9</f>
        <v>29</v>
      </c>
      <c r="O9" s="34" t="n">
        <f aca="false">F9+H9-(J9+(K9/2))</f>
        <v>22.5</v>
      </c>
    </row>
    <row r="10" customFormat="false" ht="30" hidden="false" customHeight="true" outlineLevel="0" collapsed="false">
      <c r="B10" s="35" t="str">
        <f aca="false">"Employé 7 "&amp;"CP"&amp;N10&amp;" "&amp;O10&amp;"RTT"</f>
        <v>Employé 7 CP34 26RTT</v>
      </c>
      <c r="E10" s="36" t="n">
        <v>7</v>
      </c>
      <c r="F10" s="36" t="n">
        <v>3</v>
      </c>
      <c r="G10" s="32" t="n">
        <v>27</v>
      </c>
      <c r="H10" s="32" t="n">
        <v>23</v>
      </c>
      <c r="I10" s="33" t="n">
        <f aca="false">SUM(COUNTIF(Janvier!C13:AG13,"C"),COUNTIF(Février!C13:AG13,"C"),COUNTIF(Mars!C13:AG13,"C"),COUNTIF(Avril!C13:AG13,"C"),COUNTIF(Mai!C13:AG13,"C"),COUNTIF(Juin!C13:AG13,"C"),COUNTIF(Juillet!C13:AG13,"C"),COUNTIF(Août!C13:AG13,"C"),COUNTIF(Septembre!C13:AG13,"C"),COUNTIF(Octobre!C13:AG13,"C"),COUNTIF(Novembre!C13:AG13,"C"),COUNTIF(Décembre!C13:AG13,"C"))</f>
        <v>0</v>
      </c>
      <c r="J10" s="33" t="n">
        <f aca="false">SUM(COUNTIF(Janvier!C13:AG13,"RTT"),COUNTIF(Février!C13:AG13,"RTT"),COUNTIF(Mars!C13:AG13,"RTT"),COUNTIF(Avril!C13:AG13,"RTT"),COUNTIF(Mai!C13:AG13,"RTT"),COUNTIF(Juin!C13:AG13,"RTT"),COUNTIF(Juillet!C13:AG13,"RTT"),COUNTIF(Août!C13:AG13,"RTT"),COUNTIF(Septembre!C13:AG13,"RTT"),COUNTIF(Octobre!C13:AG13,"RTT"),COUNTIF(Novembre!C13:AG13,"RTT"),COUNTIF(Décembre!C13:AG13,"RTT"))</f>
        <v>0</v>
      </c>
      <c r="K10" s="33" t="n">
        <f aca="false">SUM(COUNTIF(Janvier!C13:AG13,"dRTT"),COUNTIF(Février!C13:AG13,"dRTT"),COUNTIF(Mars!C13:AG13,"dRTT"),COUNTIF(Avril!C13:AG13,"dRTT"),COUNTIF(Mai!C13:AG13,"dRTT"),COUNTIF(Juin!C13:AG13,"dRTT"),COUNTIF(Juillet!C13:AG13,"dRTT"),COUNTIF(Août!C13:AG13,"dRTT"),COUNTIF(Septembre!C13:AG13,"dRTT"),COUNTIF(Octobre!C13:AG13,"dRTT"),COUNTIF(Novembre!C13:AG13,"dRTT"),COUNTIF(Décembre!C13:AG13,"dRTT"))</f>
        <v>0</v>
      </c>
      <c r="L10" s="33" t="n">
        <f aca="false">SUM(COUNTIF(Janvier!C13:AG13,"R"),COUNTIF(Février!C13:AG13,"R"),COUNTIF(Mars!C13:AG13,"R"),COUNTIF(Avril!C13:AG13,"R"),COUNTIF(Mai!C13:AG13,"R"),COUNTIF(Juin!C13:AG13,"R"),COUNTIF(Juillet!C13:AG13,"R"),COUNTIF(Août!C13:AG13,"R"),COUNTIF(Septembre!C13:AG13,"R"),COUNTIF(Octobre!C13:AG13,"R"),COUNTIF(Novembre!C13:AG13,"R"),COUNTIF(Décembre!C13:AG13,"R"))</f>
        <v>0</v>
      </c>
      <c r="M10" s="33" t="n">
        <f aca="false">SUM(COUNTIF(Janvier!C13:AG13,"M"),COUNTIF(Février!C13:AG13,"M"),COUNTIF(Mars!C13:AG13,"M"),COUNTIF(Avril!C13:AG13,"M"),COUNTIF(Mai!C13:AG13,"M"),COUNTIF(Juin!C13:AG13,"M"),COUNTIF(Juillet!C13:AG13,"M"),COUNTIF(Août!C13:AG13,"M"),COUNTIF(Septembre!C13:AG13,"M"),COUNTIF(Octobre!C13:AG13,"M"),COUNTIF(Novembre!C13:AG13,"M"),COUNTIF(Décembre!C13:AG13,"M"))</f>
        <v>0</v>
      </c>
      <c r="N10" s="34" t="n">
        <f aca="false">E10+G10-I10</f>
        <v>34</v>
      </c>
      <c r="O10" s="34" t="n">
        <f aca="false">F10+H10-(J10+(K10/2))</f>
        <v>26</v>
      </c>
    </row>
  </sheetData>
  <mergeCells count="4">
    <mergeCell ref="E2:F2"/>
    <mergeCell ref="G2:H2"/>
    <mergeCell ref="I2:M2"/>
    <mergeCell ref="N2:O2"/>
  </mergeCells>
  <dataValidations count="3">
    <dataValidation allowBlank="true" operator="between" prompt="Titre Noms des employés" showDropDown="false" showErrorMessage="true" showInputMessage="true" sqref="B1" type="none">
      <formula1>0</formula1>
      <formula2>0</formula2>
    </dataValidation>
    <dataValidation allowBlank="true" operator="between" prompt="Entrez les noms des employés dans le tableau Noms des employés dans cette feuille de calcul. Ces noms sont utilisés en tant qu’options dans la colonne B du tableau des absences de chaque mois." showDropDown="false" showErrorMessage="true" showInputMessage="true" sqref="A1" type="none">
      <formula1>0</formula1>
      <formula2>0</formula2>
    </dataValidation>
    <dataValidation allowBlank="true" operator="between" prompt="Entrez les noms des employés dans cette colonne" showDropDown="false" showErrorMessage="true" showInputMessage="true" sqref="B3" type="none">
      <formula1>0</formula1>
      <formula2>0</formula2>
    </dataValidation>
  </dataValidations>
  <printOptions headings="false" gridLines="false" gridLinesSet="true" horizontalCentered="true" verticalCentered="false"/>
  <pageMargins left="0.25" right="0.25" top="0.75" bottom="0.75" header="0.511805555555555" footer="0.3"/>
  <pageSetup paperSize="9" scale="100" firstPageNumber="0" fitToWidth="1" fitToHeight="0" pageOrder="downThenOver" orientation="landscape" blackAndWhite="false" draft="false" cellComments="none" useFirstPageNumber="false" horizontalDpi="300" verticalDpi="300" copies="1"/>
  <headerFooter differentFirst="false" differentOddEven="false">
    <oddHeader/>
    <oddFooter>&amp;CPage &amp;P of &amp;N</oddFooter>
  </headerFooter>
  <tableParts>
    <tablePart r:id="rId1"/>
  </tableParts>
</worksheet>
</file>

<file path=docProps/app.xml><?xml version="1.0" encoding="utf-8"?>
<Properties xmlns="http://schemas.openxmlformats.org/officeDocument/2006/extended-properties" xmlns:vt="http://schemas.openxmlformats.org/officeDocument/2006/docPropsVTypes">
  <Template/>
  <TotalTime>17</TotalTime>
  <Application>LibreOffice/5.3.7.2$Windows_X86_64 LibreOffice_project/6b8ed514a9f8b44d37a1b96673cbbdd077e24059</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2016-12-06T04:52:27Z</dcterms:created>
  <dc:creator>MORO CATHERINE</dc:creator>
  <dc:description/>
  <dc:language>en-US</dc:language>
  <cp:lastModifiedBy/>
  <dcterms:modified xsi:type="dcterms:W3CDTF">2018-01-21T05:18:44Z</dcterms:modified>
  <cp:revision>4</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