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1" sheetId="1" state="visible" r:id="rId2"/>
    <sheet name="BDD" sheetId="2" state="visible" r:id="rId3"/>
  </sheets>
  <definedNames>
    <definedName function="false" hidden="false" name="CLIENTS" vbProcedure="false">BDD!$J$5:$J$42</definedName>
    <definedName function="false" hidden="false" name="CTN" vbProcedure="false">bdd!#ref!</definedName>
    <definedName function="false" hidden="false" name="CW_1" vbProcedure="false">BDD!$W$1:$W$42</definedName>
    <definedName function="false" hidden="false" name="distance" vbProcedure="false">OFFSET(BDD!$Q$5,,,COUNTA(BDD!$L:$L)-1,COUNTA(BDD!$4:$4)-1)</definedName>
    <definedName function="false" hidden="false" name="DISTANCES" vbProcedure="false">BDD!$Q$5:$R$42</definedName>
    <definedName function="false" hidden="false" name="FLUX" vbProcedure="false">BDD!$A$12:$A$13</definedName>
    <definedName function="false" hidden="false" name="FLUX2" vbProcedure="false">bdd!#ref!</definedName>
    <definedName function="false" hidden="false" name="Fourni" vbProcedure="false">bdd!#ref!</definedName>
    <definedName function="false" hidden="false" name="Kilometre" vbProcedure="false">OFFSET(#REF!,,,COUNTA(#REF!),COUNTA(#REF!)-1)</definedName>
    <definedName function="false" hidden="false" name="Poids" vbProcedure="false">OFFSET(#REF!,,,COUNTA(#REF!),COUNTA(#REF!)-1)</definedName>
    <definedName function="false" hidden="false" name="POL" vbProcedure="false">bdd!#ref!</definedName>
    <definedName function="false" hidden="false" name="Ports" vbProcedure="false">BDD!$Q$4:$R$4</definedName>
    <definedName function="false" hidden="false" name="temps" vbProcedure="false">OFFSET(#REF!,,,COUNTA(#REF!)-1,COUNTA(#REF!)-1)</definedName>
    <definedName function="false" hidden="false" name="Type_Container" vbProcedure="false">BDD!$A$3:$A$11</definedName>
    <definedName function="false" hidden="false" name="Val" vbProcedure="false">bdd!#ref!</definedName>
    <definedName function="false" hidden="false" name="volume" vbProcedure="false">OFFSET(#REF!,,,COUNTA(#REF!),COUNTA(#REF!)-1)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<sst xmlns="http://schemas.openxmlformats.org/spreadsheetml/2006/main" count="366" uniqueCount="176">
  <si>
    <t xml:space="preserve">CHRISTIAN</t>
  </si>
  <si>
    <t xml:space="preserve">Classement Fournisseurs</t>
  </si>
  <si>
    <t xml:space="preserve">1er </t>
  </si>
  <si>
    <t xml:space="preserve">Validité </t>
  </si>
  <si>
    <t xml:space="preserve">Surcharge Gaz</t>
  </si>
  <si>
    <t xml:space="preserve">EXPORT</t>
  </si>
  <si>
    <t xml:space="preserve">Départ</t>
  </si>
  <si>
    <t xml:space="preserve">Arrivée</t>
  </si>
  <si>
    <t xml:space="preserve">2ème</t>
  </si>
  <si>
    <t xml:space="preserve">ANR</t>
  </si>
  <si>
    <t xml:space="preserve">Km</t>
  </si>
  <si>
    <t xml:space="preserve">3ème</t>
  </si>
  <si>
    <t xml:space="preserve">Heure</t>
  </si>
  <si>
    <t xml:space="preserve">40f</t>
  </si>
  <si>
    <t xml:space="preserve">4ème</t>
  </si>
  <si>
    <t xml:space="preserve">5ème </t>
  </si>
  <si>
    <t xml:space="preserve">ABC</t>
  </si>
  <si>
    <t xml:space="preserve">DEF</t>
  </si>
  <si>
    <t xml:space="preserve">GHI</t>
  </si>
  <si>
    <t xml:space="preserve">JKL</t>
  </si>
  <si>
    <t xml:space="preserve">MNO</t>
  </si>
  <si>
    <t xml:space="preserve">NOUVEAU FOURNISSEUR 1</t>
  </si>
  <si>
    <t xml:space="preserve">NOUVEAU FOURNISSEUR 2</t>
  </si>
  <si>
    <t xml:space="preserve">NOUVEAU FOURNISSEUR 3</t>
  </si>
  <si>
    <t xml:space="preserve">Types</t>
  </si>
  <si>
    <t xml:space="preserve">Description</t>
  </si>
  <si>
    <t xml:space="preserve">Dim Interne</t>
  </si>
  <si>
    <t xml:space="preserve">Volume</t>
  </si>
  <si>
    <t xml:space="preserve">Charge Utile</t>
  </si>
  <si>
    <t xml:space="preserve">Clients</t>
  </si>
  <si>
    <t xml:space="preserve">DISTANCES</t>
  </si>
  <si>
    <t xml:space="preserve">TEMPS</t>
  </si>
  <si>
    <t xml:space="preserve">IMPORT</t>
  </si>
  <si>
    <t xml:space="preserve">20f</t>
  </si>
  <si>
    <t xml:space="preserve">General Purpose Container</t>
  </si>
  <si>
    <t xml:space="preserve">5,90 x 2,30 x 2,35</t>
  </si>
  <si>
    <t xml:space="preserve">32 m3</t>
  </si>
  <si>
    <t xml:space="preserve">28300 Kg</t>
  </si>
  <si>
    <t xml:space="preserve">Vitesse Moyenne</t>
  </si>
  <si>
    <t xml:space="preserve">RTM</t>
  </si>
  <si>
    <t xml:space="preserve">11,90 x 2,30 x 2,35</t>
  </si>
  <si>
    <t xml:space="preserve">64 m3</t>
  </si>
  <si>
    <t xml:space="preserve">28700 Kg</t>
  </si>
  <si>
    <t xml:space="preserve">Organisations</t>
  </si>
  <si>
    <t xml:space="preserve">CW1</t>
  </si>
  <si>
    <t xml:space="preserve">Villes</t>
  </si>
  <si>
    <t xml:space="preserve">CP</t>
  </si>
  <si>
    <t xml:space="preserve">MAD</t>
  </si>
  <si>
    <t xml:space="preserve">40f HC</t>
  </si>
  <si>
    <t xml:space="preserve">12 x 2,30 x 2,35</t>
  </si>
  <si>
    <t xml:space="preserve">74 m3</t>
  </si>
  <si>
    <t xml:space="preserve">28560 Kg</t>
  </si>
  <si>
    <t xml:space="preserve">MARTIN</t>
  </si>
  <si>
    <t xml:space="preserve">AB - 1</t>
  </si>
  <si>
    <t xml:space="preserve">BESANCON</t>
  </si>
  <si>
    <t xml:space="preserve">OTTMARSHEIM</t>
  </si>
  <si>
    <t xml:space="preserve">CONTAROTM - CONTARGO OTTMARSHEIM</t>
  </si>
  <si>
    <t xml:space="preserve">20f Flat Rack</t>
  </si>
  <si>
    <t xml:space="preserve">Heavy goods &amp; extra wide loads</t>
  </si>
  <si>
    <t xml:space="preserve">5,90 x 2,30 x 2,25</t>
  </si>
  <si>
    <t xml:space="preserve">30 m3</t>
  </si>
  <si>
    <t xml:space="preserve">28100 Kg</t>
  </si>
  <si>
    <t xml:space="preserve">PHILIPPE</t>
  </si>
  <si>
    <t xml:space="preserve">AB - 2</t>
  </si>
  <si>
    <t xml:space="preserve">VERCEL VILLEDIEU LE CAMP</t>
  </si>
  <si>
    <t xml:space="preserve">40f Flat Rack</t>
  </si>
  <si>
    <t xml:space="preserve">12 x 2,40 x 2,25</t>
  </si>
  <si>
    <t xml:space="preserve">65 m3</t>
  </si>
  <si>
    <t xml:space="preserve">40500 Kg</t>
  </si>
  <si>
    <t xml:space="preserve">JOELLE</t>
  </si>
  <si>
    <t xml:space="preserve">AB - 3</t>
  </si>
  <si>
    <t xml:space="preserve">MONTIGNY LE ROI</t>
  </si>
  <si>
    <t xml:space="preserve">STRASBOURG</t>
  </si>
  <si>
    <t xml:space="preserve">DEPCOLSXB - DEPOT COLIS LOURD STRASBOURG</t>
  </si>
  <si>
    <t xml:space="preserve">20f Open top</t>
  </si>
  <si>
    <t xml:space="preserve">Extra high load &amp; loading from above </t>
  </si>
  <si>
    <t xml:space="preserve">AB - 4</t>
  </si>
  <si>
    <t xml:space="preserve">AZERAILLES</t>
  </si>
  <si>
    <t xml:space="preserve">40f Open top</t>
  </si>
  <si>
    <t xml:space="preserve">11,90 x 2,30 x 2,25</t>
  </si>
  <si>
    <t xml:space="preserve">61 m3</t>
  </si>
  <si>
    <t xml:space="preserve">26300 Kg</t>
  </si>
  <si>
    <t xml:space="preserve">LAURE</t>
  </si>
  <si>
    <t xml:space="preserve">AB - 5</t>
  </si>
  <si>
    <t xml:space="preserve">LANEUVILLE DEVANT NANCY</t>
  </si>
  <si>
    <t xml:space="preserve">20f Reefer</t>
  </si>
  <si>
    <t xml:space="preserve">Reefer container</t>
  </si>
  <si>
    <t xml:space="preserve">5,50 x 2,30 x 2,30</t>
  </si>
  <si>
    <t xml:space="preserve">28 m3</t>
  </si>
  <si>
    <t xml:space="preserve">27300 Kg</t>
  </si>
  <si>
    <t xml:space="preserve">ALPHONSE</t>
  </si>
  <si>
    <t xml:space="preserve">AB - 6</t>
  </si>
  <si>
    <t xml:space="preserve">PAGNY SUR MOSELLE</t>
  </si>
  <si>
    <t xml:space="preserve">40f HCR</t>
  </si>
  <si>
    <t xml:space="preserve">High cube reefer container</t>
  </si>
  <si>
    <t xml:space="preserve">11,70 x 2,30 x 2,50</t>
  </si>
  <si>
    <t xml:space="preserve">67 m3</t>
  </si>
  <si>
    <t xml:space="preserve">29300 Kg</t>
  </si>
  <si>
    <t xml:space="preserve">GAUTHIER</t>
  </si>
  <si>
    <t xml:space="preserve">AB - 7</t>
  </si>
  <si>
    <t xml:space="preserve">JOUY AUX ARCHES</t>
  </si>
  <si>
    <t xml:space="preserve">HERVE</t>
  </si>
  <si>
    <t xml:space="preserve">AB - 8</t>
  </si>
  <si>
    <t xml:space="preserve">FLORANGE</t>
  </si>
  <si>
    <t xml:space="preserve">ROSELINE</t>
  </si>
  <si>
    <t xml:space="preserve">AB - 9</t>
  </si>
  <si>
    <t xml:space="preserve">REDING</t>
  </si>
  <si>
    <t xml:space="preserve">MELANIE</t>
  </si>
  <si>
    <t xml:space="preserve">AB - 10</t>
  </si>
  <si>
    <t xml:space="preserve">FOURNISSEURS</t>
  </si>
  <si>
    <t xml:space="preserve">Date Validité</t>
  </si>
  <si>
    <t xml:space="preserve">Surcharge Gazoile</t>
  </si>
  <si>
    <t xml:space="preserve">Offre</t>
  </si>
  <si>
    <t xml:space="preserve">SABRINA</t>
  </si>
  <si>
    <t xml:space="preserve">AB - 11</t>
  </si>
  <si>
    <t xml:space="preserve">OPHELIE</t>
  </si>
  <si>
    <t xml:space="preserve">AB - 12</t>
  </si>
  <si>
    <t xml:space="preserve">BAREMBACH</t>
  </si>
  <si>
    <t xml:space="preserve">LORRAINE</t>
  </si>
  <si>
    <t xml:space="preserve">AB - 13</t>
  </si>
  <si>
    <t xml:space="preserve">ERSTEIN</t>
  </si>
  <si>
    <t xml:space="preserve">X</t>
  </si>
  <si>
    <t xml:space="preserve">Inclus</t>
  </si>
  <si>
    <t xml:space="preserve">SYLVIE</t>
  </si>
  <si>
    <t xml:space="preserve">AB - 14</t>
  </si>
  <si>
    <t xml:space="preserve">WOLFISHEIM</t>
  </si>
  <si>
    <t xml:space="preserve">NICOLAS</t>
  </si>
  <si>
    <t xml:space="preserve">AB - 15</t>
  </si>
  <si>
    <t xml:space="preserve">OBERNAI</t>
  </si>
  <si>
    <t xml:space="preserve">MATHILDE</t>
  </si>
  <si>
    <t xml:space="preserve">AB - 16</t>
  </si>
  <si>
    <t xml:space="preserve">MARCKOLSHEIM</t>
  </si>
  <si>
    <t xml:space="preserve">HELENE</t>
  </si>
  <si>
    <t xml:space="preserve">AB - 17</t>
  </si>
  <si>
    <t xml:space="preserve">REUTENBOURG</t>
  </si>
  <si>
    <t xml:space="preserve">EVELYNE</t>
  </si>
  <si>
    <t xml:space="preserve">AB - 18</t>
  </si>
  <si>
    <t xml:space="preserve">HAGUENAU</t>
  </si>
  <si>
    <t xml:space="preserve">LOUIS</t>
  </si>
  <si>
    <t xml:space="preserve">AB - 19</t>
  </si>
  <si>
    <t xml:space="preserve">SAVERNE</t>
  </si>
  <si>
    <t xml:space="preserve">JEAN</t>
  </si>
  <si>
    <t xml:space="preserve">AB - 20</t>
  </si>
  <si>
    <t xml:space="preserve">LANDERSHEIM</t>
  </si>
  <si>
    <t xml:space="preserve">BERNARD</t>
  </si>
  <si>
    <t xml:space="preserve">AB - 21</t>
  </si>
  <si>
    <t xml:space="preserve">COLMAR</t>
  </si>
  <si>
    <t xml:space="preserve">LUC</t>
  </si>
  <si>
    <t xml:space="preserve">AB - 22</t>
  </si>
  <si>
    <t xml:space="preserve">SAINTE CROIX EN PLAINE</t>
  </si>
  <si>
    <t xml:space="preserve">ALAIN</t>
  </si>
  <si>
    <t xml:space="preserve">AB - 23</t>
  </si>
  <si>
    <t xml:space="preserve">GRAY</t>
  </si>
  <si>
    <t xml:space="preserve">ANNE</t>
  </si>
  <si>
    <t xml:space="preserve">AB - 24</t>
  </si>
  <si>
    <t xml:space="preserve">PORT SUR SAONE</t>
  </si>
  <si>
    <t xml:space="preserve">SOPHIE</t>
  </si>
  <si>
    <t xml:space="preserve">AB - 25</t>
  </si>
  <si>
    <t xml:space="preserve">LUXEUIL LES BAINS</t>
  </si>
  <si>
    <t xml:space="preserve">LUCAS</t>
  </si>
  <si>
    <t xml:space="preserve">AB - 26</t>
  </si>
  <si>
    <t xml:space="preserve">CHARCENNE</t>
  </si>
  <si>
    <t xml:space="preserve">JULIE</t>
  </si>
  <si>
    <t xml:space="preserve">AB - 27</t>
  </si>
  <si>
    <t xml:space="preserve">DANJOUTIN</t>
  </si>
  <si>
    <t xml:space="preserve">NOUVEAU 1</t>
  </si>
  <si>
    <t xml:space="preserve">NOUVEAU 2</t>
  </si>
  <si>
    <t xml:space="preserve">NOUVEAU 3</t>
  </si>
  <si>
    <t xml:space="preserve">NOUVEAU 4</t>
  </si>
  <si>
    <t xml:space="preserve">NOUVEAU 5</t>
  </si>
  <si>
    <t xml:space="preserve">NOUVEAU 6</t>
  </si>
  <si>
    <t xml:space="preserve">NOUVEAU 7</t>
  </si>
  <si>
    <t xml:space="preserve">NOUVEAU 8</t>
  </si>
  <si>
    <t xml:space="preserve">NOUVEAU 9</t>
  </si>
  <si>
    <t xml:space="preserve">NOUVEAU 10</t>
  </si>
  <si>
    <t xml:space="preserve">NOUVEAU 11</t>
  </si>
</sst>
</file>

<file path=xl/styles.xml><?xml version="1.0" encoding="utf-8"?>
<styleSheet xmlns="http://schemas.openxmlformats.org/spreadsheetml/2006/main">
  <numFmts count="10">
    <numFmt numFmtId="164" formatCode="General"/>
    <numFmt numFmtId="165" formatCode="General"/>
    <numFmt numFmtId="166" formatCode="#,##0.00&quot; €&quot;"/>
    <numFmt numFmtId="167" formatCode="[$-40C]DD/MM/YYYY"/>
    <numFmt numFmtId="168" formatCode="0\ %"/>
    <numFmt numFmtId="169" formatCode="0.00\ %"/>
    <numFmt numFmtId="170" formatCode="[$-F400]H:MM:SS\ AM/PM"/>
    <numFmt numFmtId="171" formatCode="#,##0.00&quot; €&quot;;\-#,##0.00&quot; €&quot;"/>
    <numFmt numFmtId="172" formatCode="#,##0.00"/>
    <numFmt numFmtId="173" formatCode="#,##0.0000&quot; €&quot;"/>
  </numFmts>
  <fonts count="1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name val="Calibri"/>
      <family val="2"/>
      <charset val="1"/>
    </font>
    <font>
      <sz val="14"/>
      <name val="Calibri"/>
      <family val="2"/>
      <charset val="1"/>
    </font>
    <font>
      <b val="true"/>
      <u val="single"/>
      <sz val="18"/>
      <name val="Calibri"/>
      <family val="2"/>
      <charset val="1"/>
    </font>
    <font>
      <sz val="20"/>
      <name val="Calibri"/>
      <family val="2"/>
      <charset val="1"/>
    </font>
    <font>
      <b val="true"/>
      <sz val="14"/>
      <name val="Calibri"/>
      <family val="2"/>
      <charset val="1"/>
    </font>
    <font>
      <sz val="12"/>
      <name val="Calibri"/>
      <family val="2"/>
      <charset val="1"/>
    </font>
    <font>
      <b val="true"/>
      <sz val="12"/>
      <name val="Calibri"/>
      <family val="2"/>
      <charset val="1"/>
    </font>
    <font>
      <sz val="14"/>
      <color rgb="FF000000"/>
      <name val="Calibri"/>
      <family val="2"/>
      <charset val="1"/>
    </font>
    <font>
      <sz val="14"/>
      <color rgb="FFFFFFFF"/>
      <name val="Calibri"/>
      <family val="0"/>
    </font>
    <font>
      <sz val="8"/>
      <color rgb="FF000000"/>
      <name val="Arial"/>
      <family val="2"/>
      <charset val="1"/>
    </font>
    <font>
      <b val="true"/>
      <sz val="11"/>
      <name val="Calibri"/>
      <family val="2"/>
      <charset val="1"/>
    </font>
    <font>
      <b val="true"/>
      <sz val="8"/>
      <color rgb="FF000000"/>
      <name val="Arial"/>
      <family val="2"/>
      <charset val="1"/>
    </font>
    <font>
      <sz val="8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2F2F2"/>
        <bgColor rgb="FFFFFFFF"/>
      </patternFill>
    </fill>
    <fill>
      <patternFill patternType="solid">
        <fgColor rgb="FF000000"/>
        <bgColor rgb="FF003300"/>
      </patternFill>
    </fill>
    <fill>
      <patternFill patternType="solid">
        <fgColor rgb="FFD9D9D9"/>
        <bgColor rgb="FFC0C0C0"/>
      </patternFill>
    </fill>
  </fills>
  <borders count="29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/>
      <top style="medium"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/>
      <right/>
      <top/>
      <bottom style="medium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 style="medium"/>
      <top style="medium"/>
      <bottom style="thin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8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2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7" fillId="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10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4" fillId="2" borderId="9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4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5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2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0" fillId="2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0" fontId="0" fillId="2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1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5" fontId="4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0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3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2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5" fontId="1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3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2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3" fillId="4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4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4" fillId="0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3" fillId="4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4" borderId="2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4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4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4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2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3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3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2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0" fontId="4" fillId="0" borderId="2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2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2" fontId="13" fillId="0" borderId="2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2" fontId="13" fillId="0" borderId="2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2" fontId="13" fillId="0" borderId="28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72" fontId="13" fillId="0" borderId="28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72" fontId="13" fillId="0" borderId="2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2" fontId="13" fillId="0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5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0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3" fillId="0" borderId="28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13" fillId="0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3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3" fillId="0" borderId="24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13" fillId="0" borderId="28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13" fillId="0" borderId="28" xfId="19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7" fontId="13" fillId="0" borderId="2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13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3" fillId="0" borderId="22" xfId="19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5" fontId="13" fillId="0" borderId="2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6" fontId="13" fillId="0" borderId="22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13" fillId="0" borderId="22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3" fontId="13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3" fillId="0" borderId="22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3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13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3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3" fillId="0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13" fillId="0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0" borderId="2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2" fontId="16" fillId="0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4">
    <dxf>
      <border diagonalUp="false" diagonalDown="false">
        <left/>
        <right style="thin"/>
        <top/>
        <bottom style="thin"/>
        <diagonal/>
      </border>
    </dxf>
    <dxf>
      <fill>
        <patternFill>
          <bgColor rgb="FF92D050"/>
        </patternFill>
      </fill>
    </dxf>
    <dxf>
      <fill>
        <patternFill>
          <bgColor rgb="FFFAC090"/>
        </patternFill>
      </fill>
    </dxf>
    <dxf>
      <font>
        <color rgb="FFFFFFFF"/>
      </font>
      <border diagonalUp="false" diagonalDown="false">
        <left style="thin"/>
        <right style="thin"/>
        <top style="thin"/>
        <bottom style="thin"/>
        <diagonal/>
      </border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2F2F2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AC090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absolute">
    <xdr:from>
      <xdr:col>0</xdr:col>
      <xdr:colOff>352440</xdr:colOff>
      <xdr:row>4</xdr:row>
      <xdr:rowOff>5400</xdr:rowOff>
    </xdr:from>
    <xdr:to>
      <xdr:col>1</xdr:col>
      <xdr:colOff>1576080</xdr:colOff>
      <xdr:row>6</xdr:row>
      <xdr:rowOff>45720</xdr:rowOff>
    </xdr:to>
    <xdr:sp>
      <xdr:nvSpPr>
        <xdr:cNvPr id="0" name="CustomShape 1"/>
        <xdr:cNvSpPr/>
      </xdr:nvSpPr>
      <xdr:spPr>
        <a:xfrm>
          <a:off x="352440" y="68904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rIns="90000" tIns="45000" bIns="45000" anchor="ctr">
          <a:noAutofit/>
        </a:bodyPr>
        <a:p>
          <a:pPr>
            <a:lnSpc>
              <a:spcPct val="100000"/>
            </a:lnSpc>
          </a:pPr>
          <a:r>
            <a:rPr b="0" lang="fr-FR" sz="1400" spc="-1" strike="noStrike">
              <a:solidFill>
                <a:srgbClr val="ffffff"/>
              </a:solidFill>
              <a:latin typeface="Calibri"/>
            </a:rPr>
            <a:t>Ville de départ</a:t>
          </a:r>
          <a:endParaRPr b="0" lang="fr-FR" sz="1400" spc="-1" strike="noStrike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15</xdr:row>
      <xdr:rowOff>38520</xdr:rowOff>
    </xdr:from>
    <xdr:to>
      <xdr:col>1</xdr:col>
      <xdr:colOff>1576080</xdr:colOff>
      <xdr:row>17</xdr:row>
      <xdr:rowOff>178920</xdr:rowOff>
    </xdr:to>
    <xdr:sp>
      <xdr:nvSpPr>
        <xdr:cNvPr id="1" name="CustomShape 1"/>
        <xdr:cNvSpPr/>
      </xdr:nvSpPr>
      <xdr:spPr>
        <a:xfrm>
          <a:off x="352440" y="262728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rIns="90000" tIns="45000" bIns="45000" anchor="ctr">
          <a:noAutofit/>
        </a:bodyPr>
        <a:p>
          <a:pPr>
            <a:lnSpc>
              <a:spcPct val="100000"/>
            </a:lnSpc>
          </a:pPr>
          <a:r>
            <a:rPr b="0" lang="fr-FR" sz="1400" spc="-1" strike="noStrike">
              <a:solidFill>
                <a:srgbClr val="ffffff"/>
              </a:solidFill>
              <a:latin typeface="Calibri"/>
            </a:rPr>
            <a:t>Mise à Dispo / Restitution </a:t>
          </a:r>
          <a:endParaRPr b="0" lang="fr-FR" sz="1400" spc="-1" strike="noStrike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6</xdr:row>
      <xdr:rowOff>78840</xdr:rowOff>
    </xdr:from>
    <xdr:to>
      <xdr:col>1</xdr:col>
      <xdr:colOff>1576080</xdr:colOff>
      <xdr:row>9</xdr:row>
      <xdr:rowOff>40680</xdr:rowOff>
    </xdr:to>
    <xdr:sp>
      <xdr:nvSpPr>
        <xdr:cNvPr id="2" name="CustomShape 1"/>
        <xdr:cNvSpPr/>
      </xdr:nvSpPr>
      <xdr:spPr>
        <a:xfrm>
          <a:off x="352440" y="116784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rIns="90000" tIns="45000" bIns="45000" anchor="ctr">
          <a:noAutofit/>
        </a:bodyPr>
        <a:p>
          <a:pPr>
            <a:lnSpc>
              <a:spcPct val="100000"/>
            </a:lnSpc>
          </a:pPr>
          <a:r>
            <a:rPr b="0" lang="fr-FR" sz="1400" spc="-1" strike="noStrike">
              <a:solidFill>
                <a:srgbClr val="ffffff"/>
              </a:solidFill>
              <a:latin typeface="Calibri"/>
            </a:rPr>
            <a:t>Flux</a:t>
          </a:r>
          <a:endParaRPr b="0" lang="fr-FR" sz="1400" spc="-1" strike="noStrike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12</xdr:row>
      <xdr:rowOff>59760</xdr:rowOff>
    </xdr:from>
    <xdr:to>
      <xdr:col>1</xdr:col>
      <xdr:colOff>1576080</xdr:colOff>
      <xdr:row>14</xdr:row>
      <xdr:rowOff>200160</xdr:rowOff>
    </xdr:to>
    <xdr:sp>
      <xdr:nvSpPr>
        <xdr:cNvPr id="3" name="CustomShape 1"/>
        <xdr:cNvSpPr/>
      </xdr:nvSpPr>
      <xdr:spPr>
        <a:xfrm>
          <a:off x="352440" y="214056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rIns="90000" tIns="45000" bIns="45000" anchor="ctr">
          <a:noAutofit/>
        </a:bodyPr>
        <a:p>
          <a:pPr>
            <a:lnSpc>
              <a:spcPct val="100000"/>
            </a:lnSpc>
          </a:pPr>
          <a:r>
            <a:rPr b="0" lang="fr-FR" sz="1400" spc="-1" strike="noStrike">
              <a:solidFill>
                <a:srgbClr val="ffffff"/>
              </a:solidFill>
              <a:latin typeface="Calibri"/>
            </a:rPr>
            <a:t>Tyoe de Container</a:t>
          </a:r>
          <a:endParaRPr b="0" lang="fr-FR" sz="1400" spc="-1" strike="noStrike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1</xdr:row>
      <xdr:rowOff>9360</xdr:rowOff>
    </xdr:from>
    <xdr:to>
      <xdr:col>1</xdr:col>
      <xdr:colOff>1576080</xdr:colOff>
      <xdr:row>3</xdr:row>
      <xdr:rowOff>74160</xdr:rowOff>
    </xdr:to>
    <xdr:sp>
      <xdr:nvSpPr>
        <xdr:cNvPr id="4" name="CustomShape 1"/>
        <xdr:cNvSpPr/>
      </xdr:nvSpPr>
      <xdr:spPr>
        <a:xfrm>
          <a:off x="352440" y="20916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rIns="90000" tIns="45000" bIns="45000" anchor="ctr">
          <a:noAutofit/>
        </a:bodyPr>
        <a:p>
          <a:pPr>
            <a:lnSpc>
              <a:spcPct val="100000"/>
            </a:lnSpc>
          </a:pPr>
          <a:r>
            <a:rPr b="0" lang="fr-FR" sz="1400" spc="-1" strike="noStrike">
              <a:solidFill>
                <a:srgbClr val="ffffff"/>
              </a:solidFill>
              <a:latin typeface="Calibri"/>
            </a:rPr>
            <a:t>Client</a:t>
          </a:r>
          <a:endParaRPr b="0" lang="fr-FR" sz="1400" spc="-1" strike="noStrike">
            <a:latin typeface="Times New Roman"/>
          </a:endParaRPr>
        </a:p>
      </xdr:txBody>
    </xdr:sp>
    <xdr:clientData/>
  </xdr:twoCellAnchor>
  <xdr:twoCellAnchor editAs="absolute">
    <xdr:from>
      <xdr:col>0</xdr:col>
      <xdr:colOff>353160</xdr:colOff>
      <xdr:row>9</xdr:row>
      <xdr:rowOff>81360</xdr:rowOff>
    </xdr:from>
    <xdr:to>
      <xdr:col>1</xdr:col>
      <xdr:colOff>1576800</xdr:colOff>
      <xdr:row>12</xdr:row>
      <xdr:rowOff>19080</xdr:rowOff>
    </xdr:to>
    <xdr:sp>
      <xdr:nvSpPr>
        <xdr:cNvPr id="5" name="CustomShape 1"/>
        <xdr:cNvSpPr/>
      </xdr:nvSpPr>
      <xdr:spPr>
        <a:xfrm>
          <a:off x="353160" y="165420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rIns="90000" tIns="45000" bIns="45000" anchor="ctr">
          <a:noAutofit/>
        </a:bodyPr>
        <a:p>
          <a:pPr>
            <a:lnSpc>
              <a:spcPct val="100000"/>
            </a:lnSpc>
          </a:pPr>
          <a:r>
            <a:rPr b="0" lang="fr-FR" sz="1400" spc="-1" strike="noStrike">
              <a:solidFill>
                <a:srgbClr val="ffffff"/>
              </a:solidFill>
              <a:latin typeface="Calibri"/>
            </a:rPr>
            <a:t>Port of Loading</a:t>
          </a:r>
          <a:endParaRPr b="0" lang="fr-FR" sz="1400" spc="-1" strike="noStrike">
            <a:latin typeface="Times New Roman"/>
          </a:endParaRPr>
        </a:p>
      </xdr:txBody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M33"/>
  <sheetViews>
    <sheetView showFormulas="false" showGridLines="false" showRowColHeaders="true" showZeros="true" rightToLeft="false" tabSelected="false" showOutlineSymbols="true" defaultGridColor="true" view="normal" topLeftCell="A1" colorId="64" zoomScale="80" zoomScaleNormal="80" zoomScalePageLayoutView="100" workbookViewId="0">
      <selection pane="topLeft" activeCell="C11" activeCellId="0" sqref="C11"/>
    </sheetView>
  </sheetViews>
  <sheetFormatPr defaultRowHeight="15" zeroHeight="false" outlineLevelRow="0" outlineLevelCol="0"/>
  <cols>
    <col collapsed="false" customWidth="true" hidden="false" outlineLevel="0" max="1" min="1" style="1" width="5.28"/>
    <col collapsed="false" customWidth="true" hidden="false" outlineLevel="0" max="2" min="2" style="1" width="25.57"/>
    <col collapsed="false" customWidth="true" hidden="false" outlineLevel="0" max="4" min="3" style="1" width="17"/>
    <col collapsed="false" customWidth="true" hidden="false" outlineLevel="0" max="5" min="5" style="1" width="7.15"/>
    <col collapsed="false" customWidth="true" hidden="false" outlineLevel="0" max="6" min="6" style="1" width="24.15"/>
    <col collapsed="false" customWidth="true" hidden="false" outlineLevel="0" max="7" min="7" style="1" width="6.42"/>
    <col collapsed="false" customWidth="true" hidden="false" outlineLevel="0" max="8" min="8" style="1" width="15.57"/>
    <col collapsed="false" customWidth="true" hidden="false" outlineLevel="0" max="9" min="9" style="1" width="22.14"/>
    <col collapsed="false" customWidth="true" hidden="false" outlineLevel="0" max="10" min="10" style="1" width="13.29"/>
    <col collapsed="false" customWidth="true" hidden="false" outlineLevel="0" max="11" min="11" style="1" width="11.57"/>
    <col collapsed="false" customWidth="true" hidden="false" outlineLevel="0" max="12" min="12" style="1" width="15.29"/>
    <col collapsed="false" customWidth="true" hidden="false" outlineLevel="0" max="13" min="13" style="1" width="10.14"/>
    <col collapsed="false" customWidth="true" hidden="false" outlineLevel="0" max="14" min="14" style="1" width="10.58"/>
    <col collapsed="false" customWidth="true" hidden="false" outlineLevel="0" max="24" min="15" style="1" width="9.14"/>
    <col collapsed="false" customWidth="true" hidden="false" outlineLevel="0" max="25" min="25" style="1" width="9.58"/>
    <col collapsed="false" customWidth="true" hidden="false" outlineLevel="0" max="1025" min="26" style="1" width="9.14"/>
  </cols>
  <sheetData>
    <row r="1" customFormat="false" ht="15.75" hidden="false" customHeight="false" outlineLevel="0" collapsed="false"/>
    <row r="2" customFormat="false" ht="15" hidden="false" customHeight="true" outlineLevel="0" collapsed="false">
      <c r="C2" s="2" t="s">
        <v>0</v>
      </c>
      <c r="D2" s="2"/>
      <c r="E2" s="2"/>
      <c r="F2" s="2"/>
      <c r="G2" s="3"/>
      <c r="H2" s="4" t="s">
        <v>1</v>
      </c>
      <c r="I2" s="4"/>
      <c r="J2" s="4"/>
      <c r="K2" s="4"/>
      <c r="L2" s="4"/>
      <c r="M2" s="4"/>
    </row>
    <row r="3" customFormat="false" ht="15" hidden="false" customHeight="true" outlineLevel="0" collapsed="false">
      <c r="C3" s="5" t="str">
        <f aca="false">VLOOKUP(C2,BDD!J5:M42,2,0)</f>
        <v>AB - 4</v>
      </c>
      <c r="D3" s="5"/>
      <c r="E3" s="5"/>
      <c r="F3" s="5"/>
      <c r="G3" s="3"/>
      <c r="H3" s="4"/>
      <c r="I3" s="4"/>
      <c r="J3" s="4"/>
      <c r="K3" s="4"/>
      <c r="L3" s="4"/>
      <c r="M3" s="4"/>
    </row>
    <row r="4" customFormat="false" ht="8.1" hidden="false" customHeight="true" outlineLevel="0" collapsed="false">
      <c r="C4" s="6"/>
      <c r="D4" s="6"/>
      <c r="E4" s="6"/>
      <c r="F4" s="6"/>
      <c r="G4" s="3"/>
      <c r="H4" s="7"/>
      <c r="I4" s="8"/>
      <c r="J4" s="6"/>
    </row>
    <row r="5" customFormat="false" ht="15.95" hidden="false" customHeight="true" outlineLevel="0" collapsed="false">
      <c r="C5" s="9" t="n">
        <f aca="false">VLOOKUP(C2,BDD!$J$5:$M$42,4,0)</f>
        <v>54112</v>
      </c>
      <c r="D5" s="10" t="str">
        <f aca="false">VLOOKUP(C2,BDD!$J$5:$M$42,3,0)</f>
        <v>AZERAILLES</v>
      </c>
      <c r="E5" s="10"/>
      <c r="F5" s="10"/>
      <c r="G5" s="3"/>
      <c r="H5" s="11" t="s">
        <v>2</v>
      </c>
      <c r="I5" s="12" t="str">
        <f aca="false">VLOOKUP(I6,BDD!$F$17:$G$25,2,0)</f>
        <v>GHI</v>
      </c>
      <c r="J5" s="12"/>
      <c r="K5" s="13" t="s">
        <v>3</v>
      </c>
      <c r="L5" s="13" t="s">
        <v>4</v>
      </c>
      <c r="M5" s="13" t="str">
        <f aca="false">IF($C$11="RTM","Taxe RTM","Taxe ANR")</f>
        <v>Taxe ANR</v>
      </c>
    </row>
    <row r="6" customFormat="false" ht="15.95" hidden="false" customHeight="true" outlineLevel="0" collapsed="false">
      <c r="C6" s="9"/>
      <c r="D6" s="10"/>
      <c r="E6" s="10"/>
      <c r="F6" s="10"/>
      <c r="G6" s="14"/>
      <c r="H6" s="11"/>
      <c r="I6" s="15" t="n">
        <f aca="false">SMALL(BDD!F17:F25,COUNTIF(BDD!F17:F25,0)+1)</f>
        <v>720</v>
      </c>
      <c r="J6" s="15"/>
      <c r="K6" s="16" t="n">
        <f aca="false">VLOOKUP(I5,BDD!A17:B25,2,0)</f>
        <v>43830</v>
      </c>
      <c r="L6" s="17" t="n">
        <f aca="false">VLOOKUP(I5,BDD!$A$17:$F$25,5,0)</f>
        <v>0.1</v>
      </c>
      <c r="M6" s="18" t="n">
        <f aca="false">IF($C$11="ANR",VLOOKUP(I5,BDD!$A$17:$D$25,3,0),VLOOKUP(I5,BDD!$A$17:$D$25,4,0))</f>
        <v>35</v>
      </c>
    </row>
    <row r="7" customFormat="false" ht="8.1" hidden="false" customHeight="true" outlineLevel="0" collapsed="false">
      <c r="C7" s="19"/>
      <c r="D7" s="20"/>
      <c r="E7" s="20"/>
      <c r="F7" s="20"/>
      <c r="G7" s="14"/>
      <c r="H7" s="21"/>
      <c r="I7" s="22"/>
      <c r="J7" s="22"/>
      <c r="K7" s="23"/>
    </row>
    <row r="8" customFormat="false" ht="15" hidden="false" customHeight="true" outlineLevel="0" collapsed="false">
      <c r="C8" s="24" t="s">
        <v>5</v>
      </c>
      <c r="D8" s="25" t="s">
        <v>6</v>
      </c>
      <c r="E8" s="25"/>
      <c r="F8" s="26" t="s">
        <v>7</v>
      </c>
      <c r="G8" s="27"/>
      <c r="H8" s="11" t="s">
        <v>8</v>
      </c>
      <c r="I8" s="12" t="str">
        <f aca="false">VLOOKUP(I9,BDD!$F$17:$G$25,2,0)</f>
        <v>JKL</v>
      </c>
      <c r="J8" s="12"/>
      <c r="K8" s="13" t="s">
        <v>3</v>
      </c>
      <c r="L8" s="13" t="s">
        <v>4</v>
      </c>
      <c r="M8" s="13" t="str">
        <f aca="false">IF($C$11="RTM","Taxe RTM","Taxe ANR")</f>
        <v>Taxe ANR</v>
      </c>
    </row>
    <row r="9" customFormat="false" ht="15" hidden="false" customHeight="true" outlineLevel="0" collapsed="false">
      <c r="C9" s="24"/>
      <c r="D9" s="28" t="str">
        <f aca="false">IF(C8="IMPORT",C11,D5)</f>
        <v>AZERAILLES</v>
      </c>
      <c r="E9" s="28"/>
      <c r="F9" s="29" t="str">
        <f aca="false">IF(C8="IMPORT",D5,C11)</f>
        <v>ANR</v>
      </c>
      <c r="G9" s="27"/>
      <c r="H9" s="11"/>
      <c r="I9" s="15" t="n">
        <f aca="false">SMALL(BDD!F17:F25,COUNTIF(BDD!F17:F25,0)+2)</f>
        <v>730</v>
      </c>
      <c r="J9" s="15"/>
      <c r="K9" s="16" t="n">
        <f aca="false">VLOOKUP(I8,BDD!$A$17:$B$25,2,0)</f>
        <v>43830</v>
      </c>
      <c r="L9" s="17" t="n">
        <f aca="false">VLOOKUP(I8,BDD!$A$17:$F$25,5,0)</f>
        <v>0.0509</v>
      </c>
      <c r="M9" s="18" t="n">
        <f aca="false">IF($C$11="ANR",VLOOKUP(I8,BDD!$A$17:$D$25,3,0),VLOOKUP(I8,BDD!$A$17:$D$25,4,0))</f>
        <v>35</v>
      </c>
    </row>
    <row r="10" customFormat="false" ht="8.1" hidden="false" customHeight="true" outlineLevel="0" collapsed="false">
      <c r="C10" s="8"/>
      <c r="D10" s="30"/>
      <c r="E10" s="31"/>
      <c r="F10" s="31"/>
      <c r="G10" s="27"/>
      <c r="H10" s="21"/>
      <c r="I10" s="8"/>
      <c r="J10" s="8"/>
      <c r="K10" s="23"/>
    </row>
    <row r="11" customFormat="false" ht="15.95" hidden="false" customHeight="true" outlineLevel="0" collapsed="false">
      <c r="C11" s="24" t="s">
        <v>9</v>
      </c>
      <c r="D11" s="32" t="n">
        <f aca="false">INDEX(DISTANCES,MATCH(C2,CLIENTS,0),MATCH(C11,Ports,0))</f>
        <v>429</v>
      </c>
      <c r="E11" s="33" t="s">
        <v>10</v>
      </c>
      <c r="G11" s="34"/>
      <c r="H11" s="11" t="s">
        <v>11</v>
      </c>
      <c r="I11" s="12" t="str">
        <f aca="false">VLOOKUP(I12,BDD!$F$17:$G$25,2,0)</f>
        <v>ABC</v>
      </c>
      <c r="J11" s="12"/>
      <c r="K11" s="13" t="s">
        <v>3</v>
      </c>
      <c r="L11" s="13" t="s">
        <v>4</v>
      </c>
      <c r="M11" s="13" t="str">
        <f aca="false">IF($C$11="RTM","Taxe RTM","Taxe ANR")</f>
        <v>Taxe ANR</v>
      </c>
    </row>
    <row r="12" customFormat="false" ht="15.95" hidden="false" customHeight="true" outlineLevel="0" collapsed="false">
      <c r="C12" s="24"/>
      <c r="D12" s="35" t="n">
        <f aca="false">INDEX(BDD!T5:U42,MATCH(C2,CLIENTS,0),MATCH(C11,Ports,0))</f>
        <v>0.238333333333333</v>
      </c>
      <c r="E12" s="36" t="s">
        <v>12</v>
      </c>
      <c r="G12" s="34"/>
      <c r="H12" s="11"/>
      <c r="I12" s="15" t="n">
        <f aca="false">SMALL(BDD!F17:F25,COUNTIF(BDD!F17:F25,0)+3)</f>
        <v>735</v>
      </c>
      <c r="J12" s="15"/>
      <c r="K12" s="16" t="n">
        <f aca="false">VLOOKUP(I11,BDD!$A$17:$B$25,2,0)</f>
        <v>43830</v>
      </c>
      <c r="L12" s="17" t="n">
        <f aca="false">VLOOKUP(I11,BDD!$A$17:$F$25,5,0)</f>
        <v>0.07</v>
      </c>
      <c r="M12" s="18" t="n">
        <f aca="false">IF($C$11="ANR",VLOOKUP(I11,BDD!$A$17:$D$25,3,0),VLOOKUP(I11,BDD!$A$17:$D$25,4,0))</f>
        <v>45</v>
      </c>
    </row>
    <row r="13" customFormat="false" ht="8.1" hidden="false" customHeight="true" outlineLevel="0" collapsed="false">
      <c r="C13" s="8"/>
      <c r="D13" s="37"/>
      <c r="E13" s="38"/>
      <c r="F13" s="37"/>
      <c r="G13" s="34"/>
      <c r="H13" s="21"/>
      <c r="I13" s="39"/>
      <c r="J13" s="40"/>
      <c r="K13" s="6"/>
    </row>
    <row r="14" customFormat="false" ht="15.95" hidden="false" customHeight="true" outlineLevel="0" collapsed="false">
      <c r="C14" s="24" t="s">
        <v>13</v>
      </c>
      <c r="D14" s="41" t="str">
        <f aca="false">VLOOKUP(C14,BDD!A3:E11,2,0)</f>
        <v>General Purpose Container</v>
      </c>
      <c r="E14" s="41"/>
      <c r="F14" s="41"/>
      <c r="G14" s="34"/>
      <c r="H14" s="11" t="s">
        <v>14</v>
      </c>
      <c r="I14" s="12" t="str">
        <f aca="false">VLOOKUP(I15,BDD!$F$17:$G$25,2,0)</f>
        <v>DEF</v>
      </c>
      <c r="J14" s="12"/>
      <c r="K14" s="13" t="s">
        <v>3</v>
      </c>
      <c r="L14" s="13" t="s">
        <v>4</v>
      </c>
      <c r="M14" s="13" t="str">
        <f aca="false">IF($C$11="RTM","Taxe RTM","Taxe ANR")</f>
        <v>Taxe ANR</v>
      </c>
    </row>
    <row r="15" customFormat="false" ht="15.95" hidden="false" customHeight="true" outlineLevel="0" collapsed="false">
      <c r="C15" s="24"/>
      <c r="D15" s="42" t="str">
        <f aca="false">VLOOKUP(C14,BDD!A3:E11,3,0)</f>
        <v>11,90 x 2,30 x 2,35</v>
      </c>
      <c r="E15" s="43" t="str">
        <f aca="false">VLOOKUP(C14,BDD!A3:E11,4,0)</f>
        <v>64 m3</v>
      </c>
      <c r="F15" s="44" t="str">
        <f aca="false">VLOOKUP(C14,BDD!A3:E11,5,0)</f>
        <v>28700 Kg</v>
      </c>
      <c r="G15" s="34"/>
      <c r="H15" s="11"/>
      <c r="I15" s="15" t="n">
        <f aca="false">SMALL(BDD!F17:F25,COUNTIF(BDD!F17:F25,0)+4)</f>
        <v>743</v>
      </c>
      <c r="J15" s="15"/>
      <c r="K15" s="16" t="n">
        <f aca="false">VLOOKUP(I14,BDD!$A$17:$B$25,2,0)</f>
        <v>43830</v>
      </c>
      <c r="L15" s="17" t="str">
        <f aca="false">VLOOKUP(I14,BDD!$A$17:$F$25,5,0)</f>
        <v>Inclus</v>
      </c>
      <c r="M15" s="18" t="n">
        <f aca="false">IF($C$11="ANR",VLOOKUP(I14,BDD!$A$17:$D$25,3,0),VLOOKUP(I14,BDD!$A$17:$D$25,4,0))</f>
        <v>35</v>
      </c>
    </row>
    <row r="16" customFormat="false" ht="8.1" hidden="false" customHeight="true" outlineLevel="0" collapsed="false">
      <c r="C16" s="8"/>
      <c r="D16" s="38"/>
      <c r="E16" s="38"/>
      <c r="F16" s="45"/>
      <c r="G16" s="34"/>
      <c r="H16" s="46"/>
      <c r="K16" s="23"/>
    </row>
    <row r="17" customFormat="false" ht="15.95" hidden="false" customHeight="true" outlineLevel="0" collapsed="false">
      <c r="C17" s="47" t="str">
        <f aca="false">VLOOKUP(C2,BDD!J5:N42,5,0)</f>
        <v>STRASBOURG</v>
      </c>
      <c r="D17" s="48" t="str">
        <f aca="false">VLOOKUP(C17,BDD!N5:O42,2,1)</f>
        <v>DEPCOLSXB - DEPOT COLIS LOURD STRASBOURG</v>
      </c>
      <c r="E17" s="48"/>
      <c r="F17" s="48"/>
      <c r="H17" s="11" t="s">
        <v>15</v>
      </c>
      <c r="I17" s="12" t="str">
        <f aca="false">VLOOKUP(I18,BDD!$F$17:$G$25,2,0)</f>
        <v>MNO</v>
      </c>
      <c r="J17" s="12"/>
      <c r="K17" s="13" t="s">
        <v>3</v>
      </c>
      <c r="L17" s="13" t="s">
        <v>4</v>
      </c>
      <c r="M17" s="13" t="str">
        <f aca="false">IF($C$11="RTM","Taxe RTM","Taxe ANR")</f>
        <v>Taxe ANR</v>
      </c>
    </row>
    <row r="18" customFormat="false" ht="15.95" hidden="false" customHeight="true" outlineLevel="0" collapsed="false">
      <c r="C18" s="47"/>
      <c r="D18" s="48"/>
      <c r="E18" s="48"/>
      <c r="F18" s="48"/>
      <c r="H18" s="11"/>
      <c r="I18" s="15" t="n">
        <f aca="false">SMALL(BDD!F17:F25,COUNTIF(BDD!F17:F25,0)+5)</f>
        <v>815</v>
      </c>
      <c r="J18" s="15"/>
      <c r="K18" s="16" t="n">
        <f aca="false">VLOOKUP(I17,BDD!$A$17:$B$25,2,0)</f>
        <v>43646</v>
      </c>
      <c r="L18" s="17" t="str">
        <f aca="false">VLOOKUP(I17,BDD!$A$17:$F$25,5,0)</f>
        <v>Inclus</v>
      </c>
      <c r="M18" s="18" t="str">
        <f aca="false">IF($C$11="ANR",VLOOKUP(I17,BDD!$A$17:$D$25,3,0),VLOOKUP(I17,BDD!$A$17:$D$25,4,0))</f>
        <v>Inclus</v>
      </c>
    </row>
    <row r="20" customFormat="false" ht="15" hidden="false" customHeight="false" outlineLevel="0" collapsed="false">
      <c r="B20" s="34"/>
      <c r="C20" s="37"/>
      <c r="D20" s="37"/>
      <c r="E20" s="37"/>
      <c r="F20" s="37"/>
      <c r="G20" s="37"/>
    </row>
    <row r="21" customFormat="false" ht="15" hidden="false" customHeight="false" outlineLevel="0" collapsed="false">
      <c r="B21" s="37"/>
      <c r="C21" s="34"/>
      <c r="D21" s="49"/>
      <c r="E21" s="50"/>
      <c r="F21" s="51"/>
      <c r="G21" s="52"/>
    </row>
    <row r="22" customFormat="false" ht="15" hidden="false" customHeight="false" outlineLevel="0" collapsed="false">
      <c r="B22" s="37"/>
      <c r="C22" s="37"/>
      <c r="D22" s="49"/>
      <c r="E22" s="50"/>
      <c r="F22" s="51"/>
      <c r="G22" s="52"/>
    </row>
    <row r="23" customFormat="false" ht="15" hidden="false" customHeight="false" outlineLevel="0" collapsed="false">
      <c r="B23" s="37"/>
      <c r="C23" s="37"/>
      <c r="D23" s="49"/>
      <c r="E23" s="50"/>
      <c r="F23" s="51"/>
      <c r="G23" s="52"/>
      <c r="H23" s="37"/>
      <c r="I23" s="37"/>
      <c r="J23" s="37"/>
    </row>
    <row r="24" customFormat="false" ht="15" hidden="false" customHeight="false" outlineLevel="0" collapsed="false">
      <c r="B24" s="37"/>
      <c r="C24" s="37"/>
      <c r="D24" s="49"/>
      <c r="E24" s="50"/>
      <c r="F24" s="51"/>
      <c r="G24" s="52"/>
      <c r="H24" s="37"/>
      <c r="I24" s="37"/>
      <c r="J24" s="37"/>
    </row>
    <row r="25" customFormat="false" ht="15" hidden="false" customHeight="false" outlineLevel="0" collapsed="false">
      <c r="B25" s="37"/>
      <c r="C25" s="37"/>
      <c r="D25" s="49"/>
      <c r="E25" s="50"/>
      <c r="F25" s="51"/>
      <c r="G25" s="52"/>
      <c r="H25" s="34"/>
      <c r="I25" s="34"/>
      <c r="J25" s="34"/>
    </row>
    <row r="26" customFormat="false" ht="15" hidden="false" customHeight="false" outlineLevel="0" collapsed="false">
      <c r="B26" s="37"/>
      <c r="C26" s="37"/>
      <c r="D26" s="49"/>
      <c r="E26" s="50"/>
      <c r="F26" s="51"/>
      <c r="G26" s="52"/>
      <c r="H26" s="37"/>
      <c r="I26" s="37"/>
      <c r="J26" s="37"/>
    </row>
    <row r="27" customFormat="false" ht="15" hidden="false" customHeight="false" outlineLevel="0" collapsed="false">
      <c r="B27" s="37"/>
      <c r="C27" s="37"/>
      <c r="D27" s="49"/>
      <c r="E27" s="50"/>
      <c r="F27" s="51"/>
      <c r="G27" s="52"/>
      <c r="H27" s="37"/>
      <c r="I27" s="37"/>
      <c r="J27" s="37"/>
    </row>
    <row r="28" customFormat="false" ht="15" hidden="false" customHeight="false" outlineLevel="0" collapsed="false">
      <c r="B28" s="37"/>
      <c r="C28" s="37"/>
      <c r="D28" s="49"/>
      <c r="E28" s="50"/>
      <c r="F28" s="51"/>
      <c r="G28" s="52"/>
      <c r="H28" s="34"/>
      <c r="I28" s="34"/>
      <c r="J28" s="34"/>
    </row>
    <row r="29" customFormat="false" ht="15" hidden="false" customHeight="false" outlineLevel="0" collapsed="false">
      <c r="B29" s="38"/>
      <c r="C29" s="37"/>
      <c r="D29" s="49"/>
      <c r="E29" s="50"/>
      <c r="F29" s="51"/>
      <c r="G29" s="52"/>
      <c r="H29" s="37"/>
      <c r="I29" s="37"/>
      <c r="J29" s="37"/>
    </row>
    <row r="30" customFormat="false" ht="15" hidden="false" customHeight="false" outlineLevel="0" collapsed="false">
      <c r="H30" s="37"/>
      <c r="I30" s="37"/>
      <c r="J30" s="37"/>
    </row>
    <row r="31" customFormat="false" ht="15" hidden="false" customHeight="false" outlineLevel="0" collapsed="false">
      <c r="H31" s="34"/>
      <c r="I31" s="34"/>
      <c r="J31" s="34"/>
    </row>
    <row r="32" customFormat="false" ht="15" hidden="false" customHeight="false" outlineLevel="0" collapsed="false">
      <c r="H32" s="37"/>
      <c r="I32" s="37"/>
      <c r="J32" s="37"/>
    </row>
    <row r="33" customFormat="false" ht="15" hidden="false" customHeight="false" outlineLevel="0" collapsed="false">
      <c r="H33" s="37"/>
      <c r="I33" s="37"/>
      <c r="J33" s="37"/>
    </row>
  </sheetData>
  <mergeCells count="40">
    <mergeCell ref="C2:F2"/>
    <mergeCell ref="H2:M3"/>
    <mergeCell ref="C3:F3"/>
    <mergeCell ref="C5:C6"/>
    <mergeCell ref="D5:F6"/>
    <mergeCell ref="H5:H6"/>
    <mergeCell ref="I5:J5"/>
    <mergeCell ref="I6:J6"/>
    <mergeCell ref="C8:C9"/>
    <mergeCell ref="D8:E8"/>
    <mergeCell ref="H8:H9"/>
    <mergeCell ref="I8:J8"/>
    <mergeCell ref="D9:E9"/>
    <mergeCell ref="I9:J9"/>
    <mergeCell ref="C11:C12"/>
    <mergeCell ref="H11:H12"/>
    <mergeCell ref="I11:J11"/>
    <mergeCell ref="I12:J12"/>
    <mergeCell ref="C14:C15"/>
    <mergeCell ref="D14:F14"/>
    <mergeCell ref="H14:H15"/>
    <mergeCell ref="I14:J14"/>
    <mergeCell ref="I15:J15"/>
    <mergeCell ref="C17:C18"/>
    <mergeCell ref="D17:F18"/>
    <mergeCell ref="H17:H18"/>
    <mergeCell ref="I17:J17"/>
    <mergeCell ref="I18:J18"/>
    <mergeCell ref="H23:H24"/>
    <mergeCell ref="I23:J23"/>
    <mergeCell ref="I24:J24"/>
    <mergeCell ref="H26:H27"/>
    <mergeCell ref="I26:J26"/>
    <mergeCell ref="I27:J27"/>
    <mergeCell ref="H29:H30"/>
    <mergeCell ref="I29:J29"/>
    <mergeCell ref="I30:J30"/>
    <mergeCell ref="H32:H33"/>
    <mergeCell ref="I32:J32"/>
    <mergeCell ref="I33:J33"/>
  </mergeCells>
  <conditionalFormatting sqref="B21:B29">
    <cfRule type="expression" priority="2" aboveAverage="0" equalAverage="0" bottom="0" percent="0" rank="0" text="" dxfId="0">
      <formula>$B21&lt;&gt;""</formula>
    </cfRule>
    <cfRule type="expression" priority="3" aboveAverage="0" equalAverage="0" bottom="0" percent="0" rank="0" text="" dxfId="1">
      <formula>AND(#ref!&gt;0,#ref!=1)</formula>
    </cfRule>
    <cfRule type="expression" priority="4" aboveAverage="0" equalAverage="0" bottom="0" percent="0" rank="0" text="" dxfId="2">
      <formula>AND(#ref!&gt;0,#ref!=COUNTA($B$21:$B$29))</formula>
    </cfRule>
    <cfRule type="expression" priority="5" aboveAverage="0" equalAverage="0" bottom="0" percent="0" rank="0" text="" dxfId="3">
      <formula>ISBLANK($B21)</formula>
    </cfRule>
  </conditionalFormatting>
  <dataValidations count="4">
    <dataValidation allowBlank="true" operator="between" showDropDown="false" showErrorMessage="true" showInputMessage="true" sqref="C2" type="list">
      <formula1>CLIENTS</formula1>
      <formula2>0</formula2>
    </dataValidation>
    <dataValidation allowBlank="true" operator="between" showDropDown="false" showErrorMessage="true" showInputMessage="true" sqref="C14" type="list">
      <formula1>Type_Container</formula1>
      <formula2>0</formula2>
    </dataValidation>
    <dataValidation allowBlank="true" operator="between" showDropDown="false" showErrorMessage="true" showInputMessage="true" sqref="C8" type="list">
      <formula1>FLUX</formula1>
      <formula2>0</formula2>
    </dataValidation>
    <dataValidation allowBlank="true" operator="between" showDropDown="false" showErrorMessage="true" showInputMessage="true" sqref="C11" type="list">
      <formula1>Ports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J42"/>
  <sheetViews>
    <sheetView showFormulas="false" showGridLines="true" showRowColHeaders="true" showZeros="true" rightToLeft="false" tabSelected="true" showOutlineSymbols="true" defaultGridColor="true" view="normal" topLeftCell="C1" colorId="64" zoomScale="90" zoomScaleNormal="90" zoomScalePageLayoutView="100" workbookViewId="0">
      <selection pane="topLeft" activeCell="X9" activeCellId="0" sqref="X9"/>
    </sheetView>
  </sheetViews>
  <sheetFormatPr defaultRowHeight="15" zeroHeight="false" outlineLevelRow="0" outlineLevelCol="0"/>
  <cols>
    <col collapsed="false" customWidth="true" hidden="false" outlineLevel="0" max="1" min="1" style="1" width="12.59"/>
    <col collapsed="false" customWidth="true" hidden="false" outlineLevel="0" max="6" min="2" style="1" width="9.14"/>
    <col collapsed="false" customWidth="true" hidden="false" outlineLevel="0" max="8" min="7" style="1" width="10.29"/>
    <col collapsed="false" customWidth="true" hidden="false" outlineLevel="0" max="9" min="9" style="53" width="0.42"/>
    <col collapsed="false" customWidth="true" hidden="false" outlineLevel="0" max="10" min="10" style="1" width="36.57"/>
    <col collapsed="false" customWidth="true" hidden="false" outlineLevel="0" max="11" min="11" style="1" width="10.58"/>
    <col collapsed="false" customWidth="true" hidden="false" outlineLevel="0" max="12" min="12" style="1" width="13.7"/>
    <col collapsed="false" customWidth="true" hidden="false" outlineLevel="0" max="13" min="13" style="54" width="5.86"/>
    <col collapsed="false" customWidth="false" hidden="false" outlineLevel="0" max="15" min="14" style="54" width="11.42"/>
    <col collapsed="false" customWidth="true" hidden="false" outlineLevel="0" max="16" min="16" style="55" width="0.57"/>
    <col collapsed="false" customWidth="true" hidden="false" outlineLevel="0" max="18" min="17" style="54" width="9.14"/>
    <col collapsed="false" customWidth="true" hidden="true" outlineLevel="0" max="19" min="19" style="53" width="0.42"/>
    <col collapsed="false" customWidth="true" hidden="true" outlineLevel="0" max="21" min="20" style="1" width="9.14"/>
    <col collapsed="false" customWidth="true" hidden="true" outlineLevel="0" max="22" min="22" style="53" width="0.42"/>
    <col collapsed="false" customWidth="true" hidden="true" outlineLevel="0" max="23" min="23" style="45" width="9"/>
    <col collapsed="false" customWidth="true" hidden="false" outlineLevel="0" max="25" min="24" style="56" width="7.57"/>
    <col collapsed="false" customWidth="true" hidden="false" outlineLevel="0" max="27" min="26" style="56" width="9.51"/>
    <col collapsed="false" customWidth="true" hidden="false" outlineLevel="0" max="29" min="28" style="56" width="7.57"/>
    <col collapsed="false" customWidth="true" hidden="false" outlineLevel="0" max="31" min="30" style="56" width="9.51"/>
    <col collapsed="false" customWidth="true" hidden="false" outlineLevel="0" max="87" min="32" style="56" width="7.57"/>
    <col collapsed="false" customWidth="true" hidden="false" outlineLevel="0" max="88" min="88" style="53" width="3.42"/>
    <col collapsed="false" customWidth="true" hidden="false" outlineLevel="0" max="106" min="89" style="1" width="3.42"/>
    <col collapsed="false" customWidth="true" hidden="false" outlineLevel="0" max="1025" min="107" style="1" width="9.14"/>
  </cols>
  <sheetData>
    <row r="1" customFormat="false" ht="13.8" hidden="false" customHeight="false" outlineLevel="0" collapsed="false">
      <c r="H1" s="23"/>
      <c r="X1" s="57" t="s">
        <v>16</v>
      </c>
      <c r="Y1" s="57"/>
      <c r="Z1" s="57"/>
      <c r="AA1" s="57"/>
      <c r="AB1" s="57"/>
      <c r="AC1" s="57"/>
      <c r="AD1" s="57"/>
      <c r="AE1" s="57"/>
      <c r="AF1" s="57" t="s">
        <v>17</v>
      </c>
      <c r="AG1" s="57"/>
      <c r="AH1" s="57"/>
      <c r="AI1" s="57"/>
      <c r="AJ1" s="57"/>
      <c r="AK1" s="57"/>
      <c r="AL1" s="57"/>
      <c r="AM1" s="57"/>
      <c r="AN1" s="57" t="s">
        <v>18</v>
      </c>
      <c r="AO1" s="57"/>
      <c r="AP1" s="57"/>
      <c r="AQ1" s="57"/>
      <c r="AR1" s="57"/>
      <c r="AS1" s="57"/>
      <c r="AT1" s="57"/>
      <c r="AU1" s="57"/>
      <c r="AV1" s="57" t="s">
        <v>19</v>
      </c>
      <c r="AW1" s="57"/>
      <c r="AX1" s="57"/>
      <c r="AY1" s="57"/>
      <c r="AZ1" s="57"/>
      <c r="BA1" s="57"/>
      <c r="BB1" s="57"/>
      <c r="BC1" s="57"/>
      <c r="BD1" s="57" t="s">
        <v>20</v>
      </c>
      <c r="BE1" s="57"/>
      <c r="BF1" s="57"/>
      <c r="BG1" s="57"/>
      <c r="BH1" s="57"/>
      <c r="BI1" s="57"/>
      <c r="BJ1" s="57"/>
      <c r="BK1" s="57"/>
      <c r="BL1" s="57" t="s">
        <v>21</v>
      </c>
      <c r="BM1" s="57"/>
      <c r="BN1" s="57"/>
      <c r="BO1" s="57"/>
      <c r="BP1" s="57"/>
      <c r="BQ1" s="57"/>
      <c r="BR1" s="57"/>
      <c r="BS1" s="57"/>
      <c r="BT1" s="57" t="s">
        <v>22</v>
      </c>
      <c r="BU1" s="57"/>
      <c r="BV1" s="57"/>
      <c r="BW1" s="57"/>
      <c r="BX1" s="57"/>
      <c r="BY1" s="57"/>
      <c r="BZ1" s="57"/>
      <c r="CA1" s="57"/>
      <c r="CB1" s="57" t="s">
        <v>23</v>
      </c>
      <c r="CC1" s="57"/>
      <c r="CD1" s="57"/>
      <c r="CE1" s="57"/>
      <c r="CF1" s="57"/>
      <c r="CG1" s="57"/>
      <c r="CH1" s="57"/>
      <c r="CI1" s="57"/>
    </row>
    <row r="2" s="23" customFormat="true" ht="15.75" hidden="false" customHeight="true" outlineLevel="0" collapsed="false">
      <c r="A2" s="58" t="s">
        <v>24</v>
      </c>
      <c r="B2" s="59" t="s">
        <v>25</v>
      </c>
      <c r="C2" s="59" t="s">
        <v>26</v>
      </c>
      <c r="D2" s="59" t="s">
        <v>27</v>
      </c>
      <c r="E2" s="60" t="s">
        <v>28</v>
      </c>
      <c r="F2" s="61"/>
      <c r="G2" s="62" t="str">
        <f aca="false">'1'!C3</f>
        <v>AB - 4</v>
      </c>
      <c r="I2" s="63"/>
      <c r="J2" s="64" t="s">
        <v>29</v>
      </c>
      <c r="K2" s="64"/>
      <c r="L2" s="64"/>
      <c r="M2" s="64"/>
      <c r="N2" s="64"/>
      <c r="O2" s="64"/>
      <c r="P2" s="65"/>
      <c r="Q2" s="66" t="s">
        <v>30</v>
      </c>
      <c r="R2" s="66"/>
      <c r="S2" s="67"/>
      <c r="T2" s="66" t="s">
        <v>31</v>
      </c>
      <c r="U2" s="66"/>
      <c r="V2" s="63"/>
      <c r="W2" s="68"/>
      <c r="X2" s="69" t="s">
        <v>5</v>
      </c>
      <c r="Y2" s="69"/>
      <c r="Z2" s="69"/>
      <c r="AA2" s="69"/>
      <c r="AB2" s="70" t="s">
        <v>32</v>
      </c>
      <c r="AC2" s="70"/>
      <c r="AD2" s="70"/>
      <c r="AE2" s="70"/>
      <c r="AF2" s="69" t="s">
        <v>5</v>
      </c>
      <c r="AG2" s="69"/>
      <c r="AH2" s="69"/>
      <c r="AI2" s="69"/>
      <c r="AJ2" s="70" t="s">
        <v>32</v>
      </c>
      <c r="AK2" s="70"/>
      <c r="AL2" s="70"/>
      <c r="AM2" s="70"/>
      <c r="AN2" s="69" t="s">
        <v>5</v>
      </c>
      <c r="AO2" s="69"/>
      <c r="AP2" s="69"/>
      <c r="AQ2" s="69"/>
      <c r="AR2" s="70" t="s">
        <v>32</v>
      </c>
      <c r="AS2" s="70"/>
      <c r="AT2" s="70"/>
      <c r="AU2" s="70"/>
      <c r="AV2" s="69" t="s">
        <v>5</v>
      </c>
      <c r="AW2" s="69"/>
      <c r="AX2" s="69"/>
      <c r="AY2" s="69"/>
      <c r="AZ2" s="70" t="s">
        <v>32</v>
      </c>
      <c r="BA2" s="70"/>
      <c r="BB2" s="70"/>
      <c r="BC2" s="70"/>
      <c r="BD2" s="69" t="s">
        <v>5</v>
      </c>
      <c r="BE2" s="69"/>
      <c r="BF2" s="69"/>
      <c r="BG2" s="69"/>
      <c r="BH2" s="70" t="s">
        <v>32</v>
      </c>
      <c r="BI2" s="70"/>
      <c r="BJ2" s="70"/>
      <c r="BK2" s="70"/>
      <c r="BL2" s="69" t="s">
        <v>5</v>
      </c>
      <c r="BM2" s="69"/>
      <c r="BN2" s="69"/>
      <c r="BO2" s="69"/>
      <c r="BP2" s="70" t="s">
        <v>32</v>
      </c>
      <c r="BQ2" s="70"/>
      <c r="BR2" s="70"/>
      <c r="BS2" s="70"/>
      <c r="BT2" s="69" t="s">
        <v>5</v>
      </c>
      <c r="BU2" s="69"/>
      <c r="BV2" s="69"/>
      <c r="BW2" s="69"/>
      <c r="BX2" s="70" t="s">
        <v>32</v>
      </c>
      <c r="BY2" s="70"/>
      <c r="BZ2" s="70"/>
      <c r="CA2" s="70"/>
      <c r="CB2" s="69" t="s">
        <v>5</v>
      </c>
      <c r="CC2" s="69"/>
      <c r="CD2" s="69"/>
      <c r="CE2" s="69"/>
      <c r="CF2" s="70" t="s">
        <v>32</v>
      </c>
      <c r="CG2" s="70"/>
      <c r="CH2" s="70"/>
      <c r="CI2" s="70"/>
      <c r="CJ2" s="63"/>
    </row>
    <row r="3" s="23" customFormat="true" ht="15.75" hidden="false" customHeight="true" outlineLevel="0" collapsed="false">
      <c r="A3" s="23" t="s">
        <v>33</v>
      </c>
      <c r="B3" s="23" t="s">
        <v>34</v>
      </c>
      <c r="C3" s="23" t="s">
        <v>35</v>
      </c>
      <c r="D3" s="23" t="s">
        <v>36</v>
      </c>
      <c r="E3" s="23" t="s">
        <v>37</v>
      </c>
      <c r="G3" s="71" t="str">
        <f aca="false">'1'!C8</f>
        <v>EXPORT</v>
      </c>
      <c r="I3" s="63"/>
      <c r="J3" s="64"/>
      <c r="K3" s="64"/>
      <c r="L3" s="64"/>
      <c r="M3" s="64"/>
      <c r="N3" s="64"/>
      <c r="O3" s="64"/>
      <c r="P3" s="65"/>
      <c r="Q3" s="66"/>
      <c r="R3" s="66"/>
      <c r="S3" s="67"/>
      <c r="T3" s="72" t="s">
        <v>38</v>
      </c>
      <c r="U3" s="66" t="n">
        <v>75</v>
      </c>
      <c r="V3" s="63"/>
      <c r="W3" s="68"/>
      <c r="X3" s="69" t="s">
        <v>9</v>
      </c>
      <c r="Y3" s="69"/>
      <c r="Z3" s="73" t="s">
        <v>39</v>
      </c>
      <c r="AA3" s="73"/>
      <c r="AB3" s="73" t="s">
        <v>9</v>
      </c>
      <c r="AC3" s="73"/>
      <c r="AD3" s="70" t="s">
        <v>39</v>
      </c>
      <c r="AE3" s="70"/>
      <c r="AF3" s="69" t="s">
        <v>9</v>
      </c>
      <c r="AG3" s="69"/>
      <c r="AH3" s="73" t="s">
        <v>39</v>
      </c>
      <c r="AI3" s="73"/>
      <c r="AJ3" s="73" t="s">
        <v>9</v>
      </c>
      <c r="AK3" s="73"/>
      <c r="AL3" s="70" t="s">
        <v>39</v>
      </c>
      <c r="AM3" s="70"/>
      <c r="AN3" s="69" t="s">
        <v>9</v>
      </c>
      <c r="AO3" s="69"/>
      <c r="AP3" s="73" t="s">
        <v>39</v>
      </c>
      <c r="AQ3" s="73"/>
      <c r="AR3" s="73" t="s">
        <v>9</v>
      </c>
      <c r="AS3" s="73"/>
      <c r="AT3" s="70" t="s">
        <v>39</v>
      </c>
      <c r="AU3" s="70"/>
      <c r="AV3" s="69" t="s">
        <v>9</v>
      </c>
      <c r="AW3" s="69"/>
      <c r="AX3" s="73" t="s">
        <v>39</v>
      </c>
      <c r="AY3" s="73"/>
      <c r="AZ3" s="73" t="s">
        <v>9</v>
      </c>
      <c r="BA3" s="73"/>
      <c r="BB3" s="70" t="s">
        <v>39</v>
      </c>
      <c r="BC3" s="70"/>
      <c r="BD3" s="69" t="s">
        <v>9</v>
      </c>
      <c r="BE3" s="69"/>
      <c r="BF3" s="73" t="s">
        <v>39</v>
      </c>
      <c r="BG3" s="73"/>
      <c r="BH3" s="73" t="s">
        <v>9</v>
      </c>
      <c r="BI3" s="73"/>
      <c r="BJ3" s="70" t="s">
        <v>39</v>
      </c>
      <c r="BK3" s="70"/>
      <c r="BL3" s="69" t="s">
        <v>9</v>
      </c>
      <c r="BM3" s="69"/>
      <c r="BN3" s="73" t="s">
        <v>39</v>
      </c>
      <c r="BO3" s="73"/>
      <c r="BP3" s="73" t="s">
        <v>9</v>
      </c>
      <c r="BQ3" s="73"/>
      <c r="BR3" s="70" t="s">
        <v>39</v>
      </c>
      <c r="BS3" s="70"/>
      <c r="BT3" s="69" t="s">
        <v>9</v>
      </c>
      <c r="BU3" s="69"/>
      <c r="BV3" s="73" t="s">
        <v>39</v>
      </c>
      <c r="BW3" s="73"/>
      <c r="BX3" s="73" t="s">
        <v>9</v>
      </c>
      <c r="BY3" s="73"/>
      <c r="BZ3" s="70" t="s">
        <v>39</v>
      </c>
      <c r="CA3" s="70"/>
      <c r="CB3" s="69" t="s">
        <v>9</v>
      </c>
      <c r="CC3" s="69"/>
      <c r="CD3" s="73" t="s">
        <v>39</v>
      </c>
      <c r="CE3" s="73"/>
      <c r="CF3" s="73" t="s">
        <v>9</v>
      </c>
      <c r="CG3" s="73"/>
      <c r="CH3" s="70" t="s">
        <v>39</v>
      </c>
      <c r="CI3" s="70"/>
      <c r="CJ3" s="63"/>
    </row>
    <row r="4" s="23" customFormat="true" ht="17.35" hidden="false" customHeight="false" outlineLevel="0" collapsed="false">
      <c r="A4" s="23" t="s">
        <v>13</v>
      </c>
      <c r="B4" s="23" t="s">
        <v>34</v>
      </c>
      <c r="C4" s="23" t="s">
        <v>40</v>
      </c>
      <c r="D4" s="23" t="s">
        <v>41</v>
      </c>
      <c r="E4" s="23" t="s">
        <v>42</v>
      </c>
      <c r="G4" s="71" t="str">
        <f aca="false">'1'!C11</f>
        <v>ANR</v>
      </c>
      <c r="I4" s="63"/>
      <c r="J4" s="64" t="s">
        <v>43</v>
      </c>
      <c r="K4" s="64" t="s">
        <v>44</v>
      </c>
      <c r="L4" s="64" t="s">
        <v>45</v>
      </c>
      <c r="M4" s="64" t="s">
        <v>46</v>
      </c>
      <c r="N4" s="64" t="s">
        <v>47</v>
      </c>
      <c r="O4" s="64"/>
      <c r="P4" s="65"/>
      <c r="Q4" s="74" t="s">
        <v>9</v>
      </c>
      <c r="R4" s="74" t="s">
        <v>39</v>
      </c>
      <c r="S4" s="67"/>
      <c r="T4" s="74" t="str">
        <f aca="false">Q4</f>
        <v>ANR</v>
      </c>
      <c r="U4" s="74" t="str">
        <f aca="false">R4</f>
        <v>RTM</v>
      </c>
      <c r="V4" s="63"/>
      <c r="W4" s="75" t="s">
        <v>44</v>
      </c>
      <c r="X4" s="76" t="s">
        <v>33</v>
      </c>
      <c r="Y4" s="77" t="s">
        <v>13</v>
      </c>
      <c r="Z4" s="77" t="s">
        <v>33</v>
      </c>
      <c r="AA4" s="77" t="s">
        <v>13</v>
      </c>
      <c r="AB4" s="77" t="s">
        <v>33</v>
      </c>
      <c r="AC4" s="77" t="s">
        <v>13</v>
      </c>
      <c r="AD4" s="77" t="s">
        <v>33</v>
      </c>
      <c r="AE4" s="78" t="s">
        <v>13</v>
      </c>
      <c r="AF4" s="76" t="s">
        <v>33</v>
      </c>
      <c r="AG4" s="77" t="s">
        <v>13</v>
      </c>
      <c r="AH4" s="77" t="s">
        <v>33</v>
      </c>
      <c r="AI4" s="77" t="s">
        <v>13</v>
      </c>
      <c r="AJ4" s="77" t="s">
        <v>33</v>
      </c>
      <c r="AK4" s="77" t="s">
        <v>13</v>
      </c>
      <c r="AL4" s="77" t="s">
        <v>33</v>
      </c>
      <c r="AM4" s="78" t="s">
        <v>13</v>
      </c>
      <c r="AN4" s="76" t="s">
        <v>33</v>
      </c>
      <c r="AO4" s="77" t="s">
        <v>13</v>
      </c>
      <c r="AP4" s="77" t="s">
        <v>33</v>
      </c>
      <c r="AQ4" s="77" t="s">
        <v>13</v>
      </c>
      <c r="AR4" s="77" t="s">
        <v>33</v>
      </c>
      <c r="AS4" s="77" t="s">
        <v>13</v>
      </c>
      <c r="AT4" s="77" t="s">
        <v>33</v>
      </c>
      <c r="AU4" s="78" t="s">
        <v>13</v>
      </c>
      <c r="AV4" s="76" t="s">
        <v>33</v>
      </c>
      <c r="AW4" s="77" t="s">
        <v>13</v>
      </c>
      <c r="AX4" s="77" t="s">
        <v>33</v>
      </c>
      <c r="AY4" s="77" t="s">
        <v>13</v>
      </c>
      <c r="AZ4" s="77" t="s">
        <v>33</v>
      </c>
      <c r="BA4" s="77" t="s">
        <v>13</v>
      </c>
      <c r="BB4" s="77" t="s">
        <v>33</v>
      </c>
      <c r="BC4" s="78" t="s">
        <v>13</v>
      </c>
      <c r="BD4" s="76" t="s">
        <v>33</v>
      </c>
      <c r="BE4" s="77" t="s">
        <v>13</v>
      </c>
      <c r="BF4" s="77" t="s">
        <v>33</v>
      </c>
      <c r="BG4" s="77" t="s">
        <v>13</v>
      </c>
      <c r="BH4" s="77" t="s">
        <v>33</v>
      </c>
      <c r="BI4" s="77" t="s">
        <v>13</v>
      </c>
      <c r="BJ4" s="77" t="s">
        <v>33</v>
      </c>
      <c r="BK4" s="78" t="s">
        <v>13</v>
      </c>
      <c r="BL4" s="76" t="s">
        <v>33</v>
      </c>
      <c r="BM4" s="77" t="s">
        <v>13</v>
      </c>
      <c r="BN4" s="77" t="s">
        <v>33</v>
      </c>
      <c r="BO4" s="77" t="s">
        <v>13</v>
      </c>
      <c r="BP4" s="77" t="s">
        <v>33</v>
      </c>
      <c r="BQ4" s="77" t="s">
        <v>13</v>
      </c>
      <c r="BR4" s="77" t="s">
        <v>33</v>
      </c>
      <c r="BS4" s="78" t="s">
        <v>13</v>
      </c>
      <c r="BT4" s="76" t="s">
        <v>33</v>
      </c>
      <c r="BU4" s="77" t="s">
        <v>13</v>
      </c>
      <c r="BV4" s="77" t="s">
        <v>33</v>
      </c>
      <c r="BW4" s="77" t="s">
        <v>13</v>
      </c>
      <c r="BX4" s="77" t="s">
        <v>33</v>
      </c>
      <c r="BY4" s="77" t="s">
        <v>13</v>
      </c>
      <c r="BZ4" s="77" t="s">
        <v>33</v>
      </c>
      <c r="CA4" s="78" t="s">
        <v>13</v>
      </c>
      <c r="CB4" s="76" t="s">
        <v>33</v>
      </c>
      <c r="CC4" s="77" t="s">
        <v>13</v>
      </c>
      <c r="CD4" s="77" t="s">
        <v>33</v>
      </c>
      <c r="CE4" s="77" t="s">
        <v>13</v>
      </c>
      <c r="CF4" s="77" t="s">
        <v>33</v>
      </c>
      <c r="CG4" s="77" t="s">
        <v>13</v>
      </c>
      <c r="CH4" s="77" t="s">
        <v>33</v>
      </c>
      <c r="CI4" s="78" t="s">
        <v>13</v>
      </c>
      <c r="CJ4" s="63"/>
    </row>
    <row r="5" customFormat="false" ht="13.8" hidden="false" customHeight="false" outlineLevel="0" collapsed="false">
      <c r="A5" s="23" t="s">
        <v>48</v>
      </c>
      <c r="B5" s="23" t="s">
        <v>34</v>
      </c>
      <c r="C5" s="23" t="s">
        <v>49</v>
      </c>
      <c r="D5" s="23" t="s">
        <v>50</v>
      </c>
      <c r="E5" s="23" t="s">
        <v>51</v>
      </c>
      <c r="F5" s="23"/>
      <c r="G5" s="79" t="str">
        <f aca="false">'1'!C14</f>
        <v>40f</v>
      </c>
      <c r="H5" s="23"/>
      <c r="I5" s="63"/>
      <c r="J5" s="80" t="s">
        <v>52</v>
      </c>
      <c r="K5" s="80" t="s">
        <v>53</v>
      </c>
      <c r="L5" s="80" t="s">
        <v>54</v>
      </c>
      <c r="M5" s="81" t="n">
        <v>25075</v>
      </c>
      <c r="N5" s="80" t="s">
        <v>55</v>
      </c>
      <c r="O5" s="80" t="s">
        <v>56</v>
      </c>
      <c r="P5" s="82"/>
      <c r="Q5" s="83" t="n">
        <v>581</v>
      </c>
      <c r="R5" s="83" t="n">
        <v>697</v>
      </c>
      <c r="S5" s="84"/>
      <c r="T5" s="85" t="n">
        <f aca="false">(Q5/$U$3)/24</f>
        <v>0.322777777777778</v>
      </c>
      <c r="U5" s="85" t="n">
        <f aca="false">(R5/$U$3)/24</f>
        <v>0.387222222222222</v>
      </c>
      <c r="W5" s="86" t="str">
        <f aca="false">K5</f>
        <v>AB - 1</v>
      </c>
      <c r="X5" s="87" t="n">
        <v>995</v>
      </c>
      <c r="Y5" s="87" t="n">
        <v>995</v>
      </c>
      <c r="Z5" s="87" t="n">
        <v>1140</v>
      </c>
      <c r="AA5" s="87" t="n">
        <v>1140</v>
      </c>
      <c r="AB5" s="87" t="n">
        <v>995</v>
      </c>
      <c r="AC5" s="87" t="n">
        <v>995</v>
      </c>
      <c r="AD5" s="87" t="n">
        <v>1140</v>
      </c>
      <c r="AE5" s="87" t="n">
        <v>1140</v>
      </c>
      <c r="AF5" s="87"/>
      <c r="AG5" s="87"/>
      <c r="AH5" s="87"/>
      <c r="AI5" s="88"/>
      <c r="AJ5" s="87"/>
      <c r="AK5" s="87"/>
      <c r="AL5" s="87"/>
      <c r="AM5" s="87"/>
      <c r="AN5" s="88" t="n">
        <v>990</v>
      </c>
      <c r="AO5" s="88" t="n">
        <v>990</v>
      </c>
      <c r="AP5" s="88" t="n">
        <v>1155</v>
      </c>
      <c r="AQ5" s="88" t="n">
        <v>1155</v>
      </c>
      <c r="AR5" s="87" t="n">
        <v>990</v>
      </c>
      <c r="AS5" s="87" t="n">
        <v>990</v>
      </c>
      <c r="AT5" s="87" t="n">
        <v>1150</v>
      </c>
      <c r="AU5" s="87" t="n">
        <v>1150</v>
      </c>
      <c r="AV5" s="88" t="n">
        <v>1140</v>
      </c>
      <c r="AW5" s="88" t="n">
        <v>1140</v>
      </c>
      <c r="AX5" s="88" t="n">
        <v>1340</v>
      </c>
      <c r="AY5" s="88" t="n">
        <v>1340</v>
      </c>
      <c r="AZ5" s="89" t="n">
        <v>1190</v>
      </c>
      <c r="BA5" s="89" t="n">
        <v>1190</v>
      </c>
      <c r="BB5" s="90" t="n">
        <v>1390</v>
      </c>
      <c r="BC5" s="90" t="n">
        <v>1390</v>
      </c>
      <c r="BD5" s="88" t="n">
        <v>1280</v>
      </c>
      <c r="BE5" s="88" t="n">
        <v>1280</v>
      </c>
      <c r="BF5" s="88" t="n">
        <v>1490</v>
      </c>
      <c r="BG5" s="88" t="n">
        <v>1490</v>
      </c>
      <c r="BH5" s="88" t="n">
        <v>1320</v>
      </c>
      <c r="BI5" s="88" t="n">
        <v>1320</v>
      </c>
      <c r="BJ5" s="88" t="n">
        <v>1540</v>
      </c>
      <c r="BK5" s="88" t="n">
        <v>1540</v>
      </c>
      <c r="BL5" s="87"/>
      <c r="BM5" s="87"/>
      <c r="BN5" s="87"/>
      <c r="BO5" s="87"/>
      <c r="BP5" s="87"/>
      <c r="BQ5" s="87"/>
      <c r="BR5" s="87"/>
      <c r="BS5" s="87"/>
      <c r="BT5" s="87"/>
      <c r="BU5" s="87"/>
      <c r="BV5" s="87"/>
      <c r="BW5" s="87"/>
      <c r="BX5" s="87"/>
      <c r="BY5" s="87"/>
      <c r="BZ5" s="87"/>
      <c r="CA5" s="87"/>
      <c r="CB5" s="87"/>
      <c r="CC5" s="87"/>
      <c r="CD5" s="87"/>
      <c r="CE5" s="87"/>
      <c r="CF5" s="87"/>
      <c r="CG5" s="87"/>
      <c r="CH5" s="87"/>
      <c r="CI5" s="87"/>
    </row>
    <row r="6" customFormat="false" ht="13.8" hidden="false" customHeight="false" outlineLevel="0" collapsed="false">
      <c r="A6" s="23" t="s">
        <v>57</v>
      </c>
      <c r="B6" s="23" t="s">
        <v>58</v>
      </c>
      <c r="C6" s="23" t="s">
        <v>59</v>
      </c>
      <c r="D6" s="23" t="s">
        <v>60</v>
      </c>
      <c r="E6" s="23" t="s">
        <v>61</v>
      </c>
      <c r="F6" s="23"/>
      <c r="G6" s="23"/>
      <c r="H6" s="23"/>
      <c r="I6" s="63"/>
      <c r="J6" s="80" t="s">
        <v>62</v>
      </c>
      <c r="K6" s="80" t="s">
        <v>63</v>
      </c>
      <c r="L6" s="80" t="s">
        <v>64</v>
      </c>
      <c r="M6" s="81" t="n">
        <v>25530</v>
      </c>
      <c r="N6" s="80" t="s">
        <v>55</v>
      </c>
      <c r="O6" s="80" t="s">
        <v>56</v>
      </c>
      <c r="P6" s="82"/>
      <c r="Q6" s="83" t="n">
        <v>586</v>
      </c>
      <c r="R6" s="83" t="n">
        <v>687</v>
      </c>
      <c r="S6" s="84"/>
      <c r="T6" s="85" t="n">
        <f aca="false">(Q6/$U$3)/24</f>
        <v>0.325555555555555</v>
      </c>
      <c r="U6" s="85" t="n">
        <f aca="false">(R6/$U$3)/24</f>
        <v>0.381666666666667</v>
      </c>
      <c r="W6" s="86" t="str">
        <f aca="false">K6</f>
        <v>AB - 2</v>
      </c>
      <c r="X6" s="91" t="n">
        <v>995</v>
      </c>
      <c r="Y6" s="91" t="n">
        <v>995</v>
      </c>
      <c r="Z6" s="91" t="n">
        <v>1140</v>
      </c>
      <c r="AA6" s="91" t="n">
        <v>1140</v>
      </c>
      <c r="AB6" s="91" t="n">
        <v>995</v>
      </c>
      <c r="AC6" s="91" t="n">
        <v>995</v>
      </c>
      <c r="AD6" s="91" t="n">
        <v>1140</v>
      </c>
      <c r="AE6" s="91" t="n">
        <v>1140</v>
      </c>
      <c r="AF6" s="91"/>
      <c r="AG6" s="91"/>
      <c r="AH6" s="91"/>
      <c r="AI6" s="92"/>
      <c r="AJ6" s="91"/>
      <c r="AK6" s="91"/>
      <c r="AL6" s="91"/>
      <c r="AM6" s="91"/>
      <c r="AN6" s="92" t="n">
        <v>1020</v>
      </c>
      <c r="AO6" s="92" t="n">
        <v>1020</v>
      </c>
      <c r="AP6" s="92" t="n">
        <v>1185</v>
      </c>
      <c r="AQ6" s="92" t="n">
        <v>1185</v>
      </c>
      <c r="AR6" s="91" t="n">
        <v>1020</v>
      </c>
      <c r="AS6" s="91" t="n">
        <v>1020</v>
      </c>
      <c r="AT6" s="91" t="n">
        <v>1180</v>
      </c>
      <c r="AU6" s="91" t="n">
        <v>1180</v>
      </c>
      <c r="AV6" s="92" t="n">
        <v>1170</v>
      </c>
      <c r="AW6" s="92" t="n">
        <v>1170</v>
      </c>
      <c r="AX6" s="92" t="n">
        <v>1370</v>
      </c>
      <c r="AY6" s="92" t="n">
        <v>1370</v>
      </c>
      <c r="AZ6" s="91" t="n">
        <v>1220</v>
      </c>
      <c r="BA6" s="91" t="n">
        <v>1220</v>
      </c>
      <c r="BB6" s="91" t="n">
        <v>1420</v>
      </c>
      <c r="BC6" s="91" t="n">
        <v>1420</v>
      </c>
      <c r="BD6" s="92" t="n">
        <v>1080</v>
      </c>
      <c r="BE6" s="92" t="n">
        <v>1080</v>
      </c>
      <c r="BF6" s="92" t="n">
        <v>1280</v>
      </c>
      <c r="BG6" s="92" t="n">
        <v>1280</v>
      </c>
      <c r="BH6" s="92" t="n">
        <v>1155</v>
      </c>
      <c r="BI6" s="92" t="n">
        <v>1155</v>
      </c>
      <c r="BJ6" s="92" t="n">
        <v>1361</v>
      </c>
      <c r="BK6" s="92" t="n">
        <v>1361</v>
      </c>
      <c r="BL6" s="91"/>
      <c r="BM6" s="91"/>
      <c r="BN6" s="91"/>
      <c r="BO6" s="91"/>
      <c r="BP6" s="91"/>
      <c r="BQ6" s="91"/>
      <c r="BR6" s="91"/>
      <c r="BS6" s="91"/>
      <c r="BT6" s="91"/>
      <c r="BU6" s="91"/>
      <c r="BV6" s="91"/>
      <c r="BW6" s="91"/>
      <c r="BX6" s="91"/>
      <c r="BY6" s="91"/>
      <c r="BZ6" s="91"/>
      <c r="CA6" s="91"/>
      <c r="CB6" s="91"/>
      <c r="CC6" s="91"/>
      <c r="CD6" s="91"/>
      <c r="CE6" s="91"/>
      <c r="CF6" s="91"/>
      <c r="CG6" s="91"/>
      <c r="CH6" s="91"/>
      <c r="CI6" s="91"/>
    </row>
    <row r="7" customFormat="false" ht="13.8" hidden="false" customHeight="false" outlineLevel="0" collapsed="false">
      <c r="A7" s="23" t="s">
        <v>65</v>
      </c>
      <c r="B7" s="23" t="s">
        <v>58</v>
      </c>
      <c r="C7" s="23" t="s">
        <v>66</v>
      </c>
      <c r="D7" s="23" t="s">
        <v>67</v>
      </c>
      <c r="E7" s="23" t="s">
        <v>68</v>
      </c>
      <c r="F7" s="23"/>
      <c r="H7" s="23"/>
      <c r="I7" s="63"/>
      <c r="J7" s="80" t="s">
        <v>69</v>
      </c>
      <c r="K7" s="80" t="s">
        <v>70</v>
      </c>
      <c r="L7" s="80" t="s">
        <v>71</v>
      </c>
      <c r="M7" s="81" t="n">
        <v>52140</v>
      </c>
      <c r="N7" s="80" t="s">
        <v>72</v>
      </c>
      <c r="O7" s="80" t="s">
        <v>73</v>
      </c>
      <c r="P7" s="82"/>
      <c r="Q7" s="83" t="n">
        <v>482</v>
      </c>
      <c r="R7" s="83" t="n">
        <v>599</v>
      </c>
      <c r="S7" s="84"/>
      <c r="T7" s="85" t="n">
        <f aca="false">(Q7/$U$3)/24</f>
        <v>0.267777777777778</v>
      </c>
      <c r="U7" s="85" t="n">
        <f aca="false">(R7/$U$3)/24</f>
        <v>0.332777777777778</v>
      </c>
      <c r="W7" s="86" t="str">
        <f aca="false">K7</f>
        <v>AB - 3</v>
      </c>
      <c r="X7" s="91" t="n">
        <v>900</v>
      </c>
      <c r="Y7" s="91" t="n">
        <v>900</v>
      </c>
      <c r="Z7" s="91" t="n">
        <v>1100</v>
      </c>
      <c r="AA7" s="91" t="n">
        <v>1100</v>
      </c>
      <c r="AB7" s="91" t="n">
        <v>900</v>
      </c>
      <c r="AC7" s="91" t="n">
        <v>900</v>
      </c>
      <c r="AD7" s="91" t="n">
        <v>1100</v>
      </c>
      <c r="AE7" s="91" t="n">
        <v>1100</v>
      </c>
      <c r="AF7" s="91" t="n">
        <v>938</v>
      </c>
      <c r="AG7" s="91" t="n">
        <v>975</v>
      </c>
      <c r="AH7" s="92"/>
      <c r="AI7" s="92"/>
      <c r="AJ7" s="91" t="n">
        <v>938</v>
      </c>
      <c r="AK7" s="91" t="n">
        <v>975</v>
      </c>
      <c r="AL7" s="91"/>
      <c r="AM7" s="91"/>
      <c r="AN7" s="92" t="n">
        <v>955</v>
      </c>
      <c r="AO7" s="92" t="n">
        <v>955</v>
      </c>
      <c r="AP7" s="92" t="n">
        <v>1120</v>
      </c>
      <c r="AQ7" s="92" t="n">
        <v>1120</v>
      </c>
      <c r="AR7" s="91" t="n">
        <v>955</v>
      </c>
      <c r="AS7" s="91" t="n">
        <v>955</v>
      </c>
      <c r="AT7" s="91" t="n">
        <v>1115</v>
      </c>
      <c r="AU7" s="91" t="n">
        <v>1115</v>
      </c>
      <c r="AV7" s="92" t="n">
        <v>970</v>
      </c>
      <c r="AW7" s="92" t="n">
        <v>970</v>
      </c>
      <c r="AX7" s="92" t="n">
        <v>1160</v>
      </c>
      <c r="AY7" s="92" t="n">
        <v>1160</v>
      </c>
      <c r="AZ7" s="91" t="n">
        <v>1010</v>
      </c>
      <c r="BA7" s="91" t="n">
        <v>1010</v>
      </c>
      <c r="BB7" s="91" t="n">
        <v>1200</v>
      </c>
      <c r="BC7" s="91" t="n">
        <v>1200</v>
      </c>
      <c r="BD7" s="92" t="n">
        <v>1035</v>
      </c>
      <c r="BE7" s="92" t="n">
        <v>1035</v>
      </c>
      <c r="BF7" s="92" t="n">
        <v>1235</v>
      </c>
      <c r="BG7" s="92" t="n">
        <v>1235</v>
      </c>
      <c r="BH7" s="92" t="n">
        <v>1110</v>
      </c>
      <c r="BI7" s="92" t="n">
        <v>1110</v>
      </c>
      <c r="BJ7" s="92" t="n">
        <v>1320</v>
      </c>
      <c r="BK7" s="92" t="n">
        <v>1320</v>
      </c>
      <c r="BL7" s="91"/>
      <c r="BM7" s="91"/>
      <c r="BN7" s="91"/>
      <c r="BO7" s="91"/>
      <c r="BP7" s="91"/>
      <c r="BQ7" s="91"/>
      <c r="BR7" s="91"/>
      <c r="BS7" s="91"/>
      <c r="BT7" s="91"/>
      <c r="BU7" s="91"/>
      <c r="BV7" s="91"/>
      <c r="BW7" s="91"/>
      <c r="BX7" s="91"/>
      <c r="BY7" s="91"/>
      <c r="BZ7" s="91"/>
      <c r="CA7" s="91"/>
      <c r="CB7" s="91"/>
      <c r="CC7" s="91"/>
      <c r="CD7" s="91"/>
      <c r="CE7" s="91"/>
      <c r="CF7" s="91"/>
      <c r="CG7" s="91"/>
      <c r="CH7" s="91"/>
      <c r="CI7" s="91"/>
    </row>
    <row r="8" customFormat="false" ht="13.8" hidden="false" customHeight="false" outlineLevel="0" collapsed="false">
      <c r="A8" s="23" t="s">
        <v>74</v>
      </c>
      <c r="B8" s="23" t="s">
        <v>75</v>
      </c>
      <c r="C8" s="23" t="s">
        <v>59</v>
      </c>
      <c r="D8" s="23" t="s">
        <v>60</v>
      </c>
      <c r="E8" s="23" t="s">
        <v>61</v>
      </c>
      <c r="F8" s="23"/>
      <c r="H8" s="23"/>
      <c r="I8" s="63"/>
      <c r="J8" s="80" t="s">
        <v>0</v>
      </c>
      <c r="K8" s="80" t="s">
        <v>76</v>
      </c>
      <c r="L8" s="80" t="s">
        <v>77</v>
      </c>
      <c r="M8" s="81" t="n">
        <v>54112</v>
      </c>
      <c r="N8" s="80" t="s">
        <v>72</v>
      </c>
      <c r="O8" s="80" t="s">
        <v>73</v>
      </c>
      <c r="P8" s="82"/>
      <c r="Q8" s="93" t="n">
        <v>429</v>
      </c>
      <c r="R8" s="93" t="n">
        <v>545</v>
      </c>
      <c r="S8" s="84"/>
      <c r="T8" s="85" t="n">
        <f aca="false">(Q8/$U$3)/24</f>
        <v>0.238333333333333</v>
      </c>
      <c r="U8" s="85" t="n">
        <f aca="false">(R8/$U$3)/24</f>
        <v>0.302777777777778</v>
      </c>
      <c r="W8" s="86" t="str">
        <f aca="false">K8</f>
        <v>AB - 4</v>
      </c>
      <c r="X8" s="91" t="n">
        <v>735</v>
      </c>
      <c r="Y8" s="91" t="n">
        <v>735</v>
      </c>
      <c r="Z8" s="91" t="n">
        <v>850</v>
      </c>
      <c r="AA8" s="91" t="n">
        <v>850</v>
      </c>
      <c r="AB8" s="91" t="n">
        <v>735</v>
      </c>
      <c r="AC8" s="91" t="n">
        <v>735</v>
      </c>
      <c r="AD8" s="91" t="n">
        <v>850</v>
      </c>
      <c r="AE8" s="91" t="n">
        <v>850</v>
      </c>
      <c r="AF8" s="91" t="n">
        <v>715</v>
      </c>
      <c r="AG8" s="91" t="n">
        <v>743</v>
      </c>
      <c r="AH8" s="92"/>
      <c r="AI8" s="92"/>
      <c r="AJ8" s="91" t="n">
        <v>715</v>
      </c>
      <c r="AK8" s="91" t="n">
        <v>743</v>
      </c>
      <c r="AL8" s="91"/>
      <c r="AM8" s="91"/>
      <c r="AN8" s="92" t="n">
        <v>720</v>
      </c>
      <c r="AO8" s="92" t="n">
        <v>720</v>
      </c>
      <c r="AP8" s="92" t="n">
        <v>880</v>
      </c>
      <c r="AQ8" s="92" t="n">
        <v>880</v>
      </c>
      <c r="AR8" s="91" t="n">
        <v>715</v>
      </c>
      <c r="AS8" s="91" t="n">
        <v>715</v>
      </c>
      <c r="AT8" s="91" t="n">
        <v>875</v>
      </c>
      <c r="AU8" s="91" t="n">
        <v>875</v>
      </c>
      <c r="AV8" s="92" t="n">
        <v>730</v>
      </c>
      <c r="AW8" s="92" t="n">
        <v>730</v>
      </c>
      <c r="AX8" s="92" t="n">
        <v>900</v>
      </c>
      <c r="AY8" s="92" t="n">
        <v>900</v>
      </c>
      <c r="AZ8" s="91" t="n">
        <v>760</v>
      </c>
      <c r="BA8" s="91" t="n">
        <v>760</v>
      </c>
      <c r="BB8" s="91" t="n">
        <v>940</v>
      </c>
      <c r="BC8" s="91" t="n">
        <v>940</v>
      </c>
      <c r="BD8" s="92" t="n">
        <v>815</v>
      </c>
      <c r="BE8" s="92" t="n">
        <v>815</v>
      </c>
      <c r="BF8" s="92" t="n">
        <v>1015</v>
      </c>
      <c r="BG8" s="92" t="n">
        <v>1015</v>
      </c>
      <c r="BH8" s="92" t="n">
        <v>845</v>
      </c>
      <c r="BI8" s="92" t="n">
        <v>845</v>
      </c>
      <c r="BJ8" s="92" t="n">
        <v>1050</v>
      </c>
      <c r="BK8" s="92" t="n">
        <v>1050</v>
      </c>
      <c r="BL8" s="91"/>
      <c r="BM8" s="91"/>
      <c r="BN8" s="91"/>
      <c r="BO8" s="91"/>
      <c r="BP8" s="91"/>
      <c r="BQ8" s="91"/>
      <c r="BR8" s="91"/>
      <c r="BS8" s="91"/>
      <c r="BT8" s="91"/>
      <c r="BU8" s="91"/>
      <c r="BV8" s="91"/>
      <c r="BW8" s="91"/>
      <c r="BX8" s="91"/>
      <c r="BY8" s="91"/>
      <c r="BZ8" s="91"/>
      <c r="CA8" s="91"/>
      <c r="CB8" s="91"/>
      <c r="CC8" s="91"/>
      <c r="CD8" s="91"/>
      <c r="CE8" s="91"/>
      <c r="CF8" s="91"/>
      <c r="CG8" s="91"/>
      <c r="CH8" s="91"/>
      <c r="CI8" s="91"/>
    </row>
    <row r="9" customFormat="false" ht="13.8" hidden="false" customHeight="false" outlineLevel="0" collapsed="false">
      <c r="A9" s="23" t="s">
        <v>78</v>
      </c>
      <c r="B9" s="23" t="s">
        <v>75</v>
      </c>
      <c r="C9" s="23" t="s">
        <v>79</v>
      </c>
      <c r="D9" s="23" t="s">
        <v>80</v>
      </c>
      <c r="E9" s="23" t="s">
        <v>81</v>
      </c>
      <c r="F9" s="23"/>
      <c r="H9" s="23"/>
      <c r="I9" s="63"/>
      <c r="J9" s="80" t="s">
        <v>82</v>
      </c>
      <c r="K9" s="80" t="s">
        <v>83</v>
      </c>
      <c r="L9" s="80" t="s">
        <v>84</v>
      </c>
      <c r="M9" s="81" t="n">
        <v>54410</v>
      </c>
      <c r="N9" s="80" t="s">
        <v>72</v>
      </c>
      <c r="O9" s="80" t="s">
        <v>73</v>
      </c>
      <c r="P9" s="82"/>
      <c r="Q9" s="93" t="n">
        <v>382</v>
      </c>
      <c r="R9" s="93" t="n">
        <v>498</v>
      </c>
      <c r="S9" s="84"/>
      <c r="T9" s="85" t="n">
        <f aca="false">(Q9/$U$3)/24</f>
        <v>0.212222222222222</v>
      </c>
      <c r="U9" s="85" t="n">
        <f aca="false">(R9/$U$3)/24</f>
        <v>0.276666666666667</v>
      </c>
      <c r="W9" s="86" t="str">
        <f aca="false">K9</f>
        <v>AB - 5</v>
      </c>
      <c r="X9" s="91" t="n">
        <v>750</v>
      </c>
      <c r="Y9" s="91" t="n">
        <v>750</v>
      </c>
      <c r="Z9" s="91" t="n">
        <v>760</v>
      </c>
      <c r="AA9" s="91" t="n">
        <v>760</v>
      </c>
      <c r="AB9" s="91" t="n">
        <v>750</v>
      </c>
      <c r="AC9" s="91" t="n">
        <v>750</v>
      </c>
      <c r="AD9" s="91" t="n">
        <v>760</v>
      </c>
      <c r="AE9" s="91" t="n">
        <v>760</v>
      </c>
      <c r="AF9" s="91" t="n">
        <v>715</v>
      </c>
      <c r="AG9" s="91" t="n">
        <v>743</v>
      </c>
      <c r="AH9" s="92"/>
      <c r="AI9" s="92"/>
      <c r="AJ9" s="91" t="n">
        <v>715</v>
      </c>
      <c r="AK9" s="91" t="n">
        <v>743</v>
      </c>
      <c r="AL9" s="91"/>
      <c r="AM9" s="91"/>
      <c r="AN9" s="92" t="n">
        <v>690</v>
      </c>
      <c r="AO9" s="92" t="n">
        <v>690</v>
      </c>
      <c r="AP9" s="92" t="n">
        <v>850</v>
      </c>
      <c r="AQ9" s="92" t="n">
        <v>850</v>
      </c>
      <c r="AR9" s="91" t="n">
        <v>690</v>
      </c>
      <c r="AS9" s="91" t="n">
        <v>690</v>
      </c>
      <c r="AT9" s="91" t="n">
        <v>850</v>
      </c>
      <c r="AU9" s="91" t="n">
        <v>850</v>
      </c>
      <c r="AV9" s="92" t="n">
        <v>700</v>
      </c>
      <c r="AW9" s="92" t="n">
        <v>700</v>
      </c>
      <c r="AX9" s="92" t="n">
        <v>880</v>
      </c>
      <c r="AY9" s="92" t="n">
        <v>880</v>
      </c>
      <c r="AZ9" s="91" t="n">
        <v>730</v>
      </c>
      <c r="BA9" s="91" t="n">
        <v>730</v>
      </c>
      <c r="BB9" s="91" t="n">
        <v>915</v>
      </c>
      <c r="BC9" s="91" t="n">
        <v>915</v>
      </c>
      <c r="BD9" s="92" t="n">
        <v>765</v>
      </c>
      <c r="BE9" s="92" t="n">
        <v>765</v>
      </c>
      <c r="BF9" s="92" t="n">
        <v>955</v>
      </c>
      <c r="BG9" s="92" t="n">
        <v>955</v>
      </c>
      <c r="BH9" s="92" t="n">
        <v>820</v>
      </c>
      <c r="BI9" s="92" t="n">
        <v>820</v>
      </c>
      <c r="BJ9" s="92" t="n">
        <v>1020</v>
      </c>
      <c r="BK9" s="92" t="n">
        <v>1020</v>
      </c>
      <c r="BL9" s="91"/>
      <c r="BM9" s="91"/>
      <c r="BN9" s="91"/>
      <c r="BO9" s="91"/>
      <c r="BP9" s="91"/>
      <c r="BQ9" s="91"/>
      <c r="BR9" s="91"/>
      <c r="BS9" s="91"/>
      <c r="BT9" s="91"/>
      <c r="BU9" s="91"/>
      <c r="BV9" s="91"/>
      <c r="BW9" s="91"/>
      <c r="BX9" s="91"/>
      <c r="BY9" s="91"/>
      <c r="BZ9" s="91"/>
      <c r="CA9" s="91"/>
      <c r="CB9" s="91"/>
      <c r="CC9" s="91"/>
      <c r="CD9" s="91"/>
      <c r="CE9" s="91"/>
      <c r="CF9" s="91"/>
      <c r="CG9" s="91"/>
      <c r="CH9" s="91"/>
      <c r="CI9" s="91"/>
    </row>
    <row r="10" customFormat="false" ht="13.8" hidden="false" customHeight="false" outlineLevel="0" collapsed="false">
      <c r="A10" s="23" t="s">
        <v>85</v>
      </c>
      <c r="B10" s="23" t="s">
        <v>86</v>
      </c>
      <c r="C10" s="23" t="s">
        <v>87</v>
      </c>
      <c r="D10" s="23" t="s">
        <v>88</v>
      </c>
      <c r="E10" s="23" t="s">
        <v>89</v>
      </c>
      <c r="F10" s="23"/>
      <c r="H10" s="23"/>
      <c r="I10" s="63"/>
      <c r="J10" s="80" t="s">
        <v>90</v>
      </c>
      <c r="K10" s="80" t="s">
        <v>91</v>
      </c>
      <c r="L10" s="80" t="s">
        <v>92</v>
      </c>
      <c r="M10" s="81" t="n">
        <v>54530</v>
      </c>
      <c r="N10" s="80" t="s">
        <v>72</v>
      </c>
      <c r="O10" s="80" t="s">
        <v>73</v>
      </c>
      <c r="P10" s="82"/>
      <c r="Q10" s="93" t="n">
        <v>340</v>
      </c>
      <c r="R10" s="93" t="n">
        <v>456</v>
      </c>
      <c r="S10" s="84"/>
      <c r="T10" s="85" t="n">
        <f aca="false">(Q10/$U$3)/24</f>
        <v>0.188888888888889</v>
      </c>
      <c r="U10" s="85" t="n">
        <f aca="false">(R10/$U$3)/24</f>
        <v>0.253333333333333</v>
      </c>
      <c r="W10" s="86" t="str">
        <f aca="false">K10</f>
        <v>AB - 6</v>
      </c>
      <c r="X10" s="91" t="n">
        <v>715</v>
      </c>
      <c r="Y10" s="91" t="n">
        <v>715</v>
      </c>
      <c r="Z10" s="91" t="n">
        <v>830</v>
      </c>
      <c r="AA10" s="91" t="n">
        <v>830</v>
      </c>
      <c r="AB10" s="91" t="n">
        <v>715</v>
      </c>
      <c r="AC10" s="91" t="n">
        <v>715</v>
      </c>
      <c r="AD10" s="91" t="n">
        <v>830</v>
      </c>
      <c r="AE10" s="91" t="n">
        <v>830</v>
      </c>
      <c r="AF10" s="91" t="n">
        <v>695</v>
      </c>
      <c r="AG10" s="91" t="n">
        <v>722</v>
      </c>
      <c r="AH10" s="92"/>
      <c r="AI10" s="92"/>
      <c r="AJ10" s="91" t="n">
        <v>695</v>
      </c>
      <c r="AK10" s="91" t="n">
        <v>722</v>
      </c>
      <c r="AL10" s="91"/>
      <c r="AM10" s="91"/>
      <c r="AN10" s="92" t="n">
        <v>685</v>
      </c>
      <c r="AO10" s="92" t="n">
        <v>685</v>
      </c>
      <c r="AP10" s="92" t="n">
        <v>845</v>
      </c>
      <c r="AQ10" s="92" t="n">
        <v>845</v>
      </c>
      <c r="AR10" s="91" t="n">
        <v>685</v>
      </c>
      <c r="AS10" s="91" t="n">
        <v>685</v>
      </c>
      <c r="AT10" s="91" t="n">
        <v>845</v>
      </c>
      <c r="AU10" s="91" t="n">
        <v>845</v>
      </c>
      <c r="AV10" s="92" t="n">
        <v>700</v>
      </c>
      <c r="AW10" s="92" t="n">
        <v>700</v>
      </c>
      <c r="AX10" s="92" t="n">
        <v>870</v>
      </c>
      <c r="AY10" s="92" t="n">
        <v>870</v>
      </c>
      <c r="AZ10" s="91" t="n">
        <v>720</v>
      </c>
      <c r="BA10" s="91" t="n">
        <v>720</v>
      </c>
      <c r="BB10" s="91" t="n">
        <v>910</v>
      </c>
      <c r="BC10" s="91" t="n">
        <v>910</v>
      </c>
      <c r="BD10" s="92" t="n">
        <v>755</v>
      </c>
      <c r="BE10" s="92" t="n">
        <v>755</v>
      </c>
      <c r="BF10" s="92" t="n">
        <v>945</v>
      </c>
      <c r="BG10" s="92" t="n">
        <v>945</v>
      </c>
      <c r="BH10" s="92" t="n">
        <v>810</v>
      </c>
      <c r="BI10" s="92" t="n">
        <v>810</v>
      </c>
      <c r="BJ10" s="92" t="n">
        <v>1010</v>
      </c>
      <c r="BK10" s="92" t="n">
        <v>1010</v>
      </c>
      <c r="BL10" s="91"/>
      <c r="BM10" s="91"/>
      <c r="BN10" s="91"/>
      <c r="BO10" s="91"/>
      <c r="BP10" s="91"/>
      <c r="BQ10" s="91"/>
      <c r="BR10" s="91"/>
      <c r="BS10" s="91"/>
      <c r="BT10" s="91"/>
      <c r="BU10" s="91"/>
      <c r="BV10" s="91"/>
      <c r="BW10" s="91"/>
      <c r="BX10" s="91"/>
      <c r="BY10" s="91"/>
      <c r="BZ10" s="91"/>
      <c r="CA10" s="91"/>
      <c r="CB10" s="91"/>
      <c r="CC10" s="91"/>
      <c r="CD10" s="91"/>
      <c r="CE10" s="91"/>
      <c r="CF10" s="91"/>
      <c r="CG10" s="91"/>
      <c r="CH10" s="91"/>
      <c r="CI10" s="91"/>
    </row>
    <row r="11" customFormat="false" ht="14.45" hidden="false" customHeight="true" outlineLevel="0" collapsed="false">
      <c r="A11" s="23" t="s">
        <v>93</v>
      </c>
      <c r="B11" s="23" t="s">
        <v>94</v>
      </c>
      <c r="C11" s="23" t="s">
        <v>95</v>
      </c>
      <c r="D11" s="23" t="s">
        <v>96</v>
      </c>
      <c r="E11" s="23" t="s">
        <v>97</v>
      </c>
      <c r="F11" s="23"/>
      <c r="J11" s="80" t="s">
        <v>98</v>
      </c>
      <c r="K11" s="80" t="s">
        <v>99</v>
      </c>
      <c r="L11" s="80" t="s">
        <v>100</v>
      </c>
      <c r="M11" s="81" t="n">
        <v>57130</v>
      </c>
      <c r="N11" s="80" t="s">
        <v>72</v>
      </c>
      <c r="O11" s="80" t="s">
        <v>73</v>
      </c>
      <c r="P11" s="82"/>
      <c r="Q11" s="93" t="n">
        <v>329</v>
      </c>
      <c r="R11" s="93" t="n">
        <v>445</v>
      </c>
      <c r="S11" s="84"/>
      <c r="T11" s="85" t="n">
        <f aca="false">(Q11/$U$3)/24</f>
        <v>0.182777777777778</v>
      </c>
      <c r="U11" s="85" t="n">
        <f aca="false">(R11/$U$3)/24</f>
        <v>0.247222222222222</v>
      </c>
      <c r="W11" s="86" t="str">
        <f aca="false">K11</f>
        <v>AB - 7</v>
      </c>
      <c r="X11" s="91" t="n">
        <v>675</v>
      </c>
      <c r="Y11" s="91" t="n">
        <v>675</v>
      </c>
      <c r="Z11" s="91" t="n">
        <v>820</v>
      </c>
      <c r="AA11" s="91" t="n">
        <v>820</v>
      </c>
      <c r="AB11" s="91" t="n">
        <v>675</v>
      </c>
      <c r="AC11" s="91" t="n">
        <v>675</v>
      </c>
      <c r="AD11" s="91" t="n">
        <v>820</v>
      </c>
      <c r="AE11" s="91" t="n">
        <v>820</v>
      </c>
      <c r="AF11" s="91" t="n">
        <v>668</v>
      </c>
      <c r="AG11" s="91" t="n">
        <v>696</v>
      </c>
      <c r="AH11" s="92"/>
      <c r="AI11" s="92"/>
      <c r="AJ11" s="91" t="n">
        <v>668</v>
      </c>
      <c r="AK11" s="91" t="n">
        <v>696</v>
      </c>
      <c r="AL11" s="91"/>
      <c r="AM11" s="91"/>
      <c r="AN11" s="92" t="n">
        <v>660</v>
      </c>
      <c r="AO11" s="92" t="n">
        <v>660</v>
      </c>
      <c r="AP11" s="92" t="n">
        <v>815</v>
      </c>
      <c r="AQ11" s="92" t="n">
        <v>815</v>
      </c>
      <c r="AR11" s="91" t="n">
        <v>655</v>
      </c>
      <c r="AS11" s="91" t="n">
        <v>655</v>
      </c>
      <c r="AT11" s="91" t="n">
        <v>815</v>
      </c>
      <c r="AU11" s="91" t="n">
        <v>815</v>
      </c>
      <c r="AV11" s="92" t="n">
        <v>670</v>
      </c>
      <c r="AW11" s="92" t="n">
        <v>670</v>
      </c>
      <c r="AX11" s="92" t="n">
        <v>850</v>
      </c>
      <c r="AY11" s="92" t="n">
        <v>850</v>
      </c>
      <c r="AZ11" s="91" t="n">
        <v>695</v>
      </c>
      <c r="BA11" s="91" t="n">
        <v>695</v>
      </c>
      <c r="BB11" s="91" t="n">
        <v>880</v>
      </c>
      <c r="BC11" s="91" t="n">
        <v>880</v>
      </c>
      <c r="BD11" s="92" t="n">
        <v>735</v>
      </c>
      <c r="BE11" s="92" t="n">
        <v>735</v>
      </c>
      <c r="BF11" s="92" t="n">
        <v>920</v>
      </c>
      <c r="BG11" s="92" t="n">
        <v>920</v>
      </c>
      <c r="BH11" s="92" t="n">
        <v>785</v>
      </c>
      <c r="BI11" s="92" t="n">
        <v>785</v>
      </c>
      <c r="BJ11" s="92" t="n">
        <v>980</v>
      </c>
      <c r="BK11" s="92" t="n">
        <v>980</v>
      </c>
      <c r="BL11" s="91"/>
      <c r="BM11" s="91"/>
      <c r="BN11" s="91"/>
      <c r="BO11" s="91"/>
      <c r="BP11" s="91"/>
      <c r="BQ11" s="91"/>
      <c r="BR11" s="91"/>
      <c r="BS11" s="91"/>
      <c r="BT11" s="91"/>
      <c r="BU11" s="91"/>
      <c r="BV11" s="91"/>
      <c r="BW11" s="91"/>
      <c r="BX11" s="91"/>
      <c r="BY11" s="91"/>
      <c r="BZ11" s="91"/>
      <c r="CA11" s="91"/>
      <c r="CB11" s="91"/>
      <c r="CC11" s="91"/>
      <c r="CD11" s="91"/>
      <c r="CE11" s="91"/>
      <c r="CF11" s="91"/>
      <c r="CG11" s="91"/>
      <c r="CH11" s="91"/>
      <c r="CI11" s="91"/>
    </row>
    <row r="12" customFormat="false" ht="13.8" hidden="false" customHeight="false" outlineLevel="0" collapsed="false">
      <c r="A12" s="1" t="s">
        <v>32</v>
      </c>
      <c r="J12" s="80" t="s">
        <v>101</v>
      </c>
      <c r="K12" s="80" t="s">
        <v>102</v>
      </c>
      <c r="L12" s="80" t="s">
        <v>103</v>
      </c>
      <c r="M12" s="81" t="n">
        <v>57190</v>
      </c>
      <c r="N12" s="80" t="s">
        <v>72</v>
      </c>
      <c r="O12" s="80" t="s">
        <v>73</v>
      </c>
      <c r="P12" s="82"/>
      <c r="Q12" s="83" t="n">
        <v>291</v>
      </c>
      <c r="R12" s="83" t="n">
        <v>408</v>
      </c>
      <c r="S12" s="84"/>
      <c r="T12" s="85" t="n">
        <f aca="false">(Q12/$U$3)/24</f>
        <v>0.161666666666667</v>
      </c>
      <c r="U12" s="85" t="n">
        <f aca="false">(R12/$U$3)/24</f>
        <v>0.226666666666667</v>
      </c>
      <c r="W12" s="86" t="str">
        <f aca="false">K12</f>
        <v>AB - 8</v>
      </c>
      <c r="X12" s="91" t="n">
        <v>675</v>
      </c>
      <c r="Y12" s="91" t="n">
        <v>675</v>
      </c>
      <c r="Z12" s="91" t="n">
        <v>820</v>
      </c>
      <c r="AA12" s="91" t="n">
        <v>820</v>
      </c>
      <c r="AB12" s="91" t="n">
        <v>675</v>
      </c>
      <c r="AC12" s="91" t="n">
        <v>675</v>
      </c>
      <c r="AD12" s="91" t="n">
        <v>820</v>
      </c>
      <c r="AE12" s="91" t="n">
        <v>820</v>
      </c>
      <c r="AF12" s="91" t="n">
        <v>668</v>
      </c>
      <c r="AG12" s="91" t="n">
        <v>696</v>
      </c>
      <c r="AH12" s="92"/>
      <c r="AI12" s="92"/>
      <c r="AJ12" s="91" t="n">
        <v>668</v>
      </c>
      <c r="AK12" s="91" t="n">
        <v>696</v>
      </c>
      <c r="AL12" s="91"/>
      <c r="AM12" s="91"/>
      <c r="AN12" s="92" t="n">
        <v>630</v>
      </c>
      <c r="AO12" s="92" t="n">
        <v>630</v>
      </c>
      <c r="AP12" s="92" t="n">
        <v>795</v>
      </c>
      <c r="AQ12" s="92" t="n">
        <v>795</v>
      </c>
      <c r="AR12" s="91" t="n">
        <v>630</v>
      </c>
      <c r="AS12" s="91" t="n">
        <v>630</v>
      </c>
      <c r="AT12" s="91" t="n">
        <v>785</v>
      </c>
      <c r="AU12" s="91" t="n">
        <v>785</v>
      </c>
      <c r="AV12" s="92" t="n">
        <v>640</v>
      </c>
      <c r="AW12" s="92" t="n">
        <v>640</v>
      </c>
      <c r="AX12" s="92" t="n">
        <v>815</v>
      </c>
      <c r="AY12" s="92" t="n">
        <v>815</v>
      </c>
      <c r="AZ12" s="91" t="n">
        <v>665</v>
      </c>
      <c r="BA12" s="91" t="n">
        <v>665</v>
      </c>
      <c r="BB12" s="91" t="n">
        <v>845</v>
      </c>
      <c r="BC12" s="91" t="n">
        <v>845</v>
      </c>
      <c r="BD12" s="92" t="n">
        <v>685</v>
      </c>
      <c r="BE12" s="92" t="n">
        <v>685</v>
      </c>
      <c r="BF12" s="92" t="n">
        <v>875</v>
      </c>
      <c r="BG12" s="92" t="n">
        <v>875</v>
      </c>
      <c r="BH12" s="92" t="n">
        <v>735</v>
      </c>
      <c r="BI12" s="92" t="n">
        <v>735</v>
      </c>
      <c r="BJ12" s="92" t="n">
        <v>935</v>
      </c>
      <c r="BK12" s="92" t="n">
        <v>935</v>
      </c>
      <c r="BL12" s="91"/>
      <c r="BM12" s="91"/>
      <c r="BN12" s="91"/>
      <c r="BO12" s="91"/>
      <c r="BP12" s="91"/>
      <c r="BQ12" s="91"/>
      <c r="BR12" s="91"/>
      <c r="BS12" s="91"/>
      <c r="BT12" s="91"/>
      <c r="BU12" s="91"/>
      <c r="BV12" s="91"/>
      <c r="BW12" s="91"/>
      <c r="BX12" s="91"/>
      <c r="BY12" s="91"/>
      <c r="BZ12" s="91"/>
      <c r="CA12" s="91"/>
      <c r="CB12" s="91"/>
      <c r="CC12" s="91"/>
      <c r="CD12" s="91"/>
      <c r="CE12" s="91"/>
      <c r="CF12" s="91"/>
      <c r="CG12" s="91"/>
      <c r="CH12" s="91"/>
      <c r="CI12" s="91"/>
    </row>
    <row r="13" customFormat="false" ht="15" hidden="false" customHeight="false" outlineLevel="0" collapsed="false">
      <c r="A13" s="1" t="s">
        <v>5</v>
      </c>
      <c r="J13" s="80" t="s">
        <v>104</v>
      </c>
      <c r="K13" s="80" t="s">
        <v>105</v>
      </c>
      <c r="L13" s="80" t="s">
        <v>106</v>
      </c>
      <c r="M13" s="81" t="n">
        <v>57400</v>
      </c>
      <c r="N13" s="80" t="s">
        <v>72</v>
      </c>
      <c r="O13" s="80" t="s">
        <v>73</v>
      </c>
      <c r="P13" s="82"/>
      <c r="Q13" s="66" t="n">
        <v>433</v>
      </c>
      <c r="R13" s="66" t="n">
        <v>549</v>
      </c>
      <c r="S13" s="84"/>
      <c r="T13" s="85" t="n">
        <f aca="false">(Q13/$U$3)/24</f>
        <v>0.240555555555556</v>
      </c>
      <c r="U13" s="85" t="n">
        <f aca="false">(R13/$U$3)/24</f>
        <v>0.305</v>
      </c>
      <c r="W13" s="86" t="str">
        <f aca="false">K13</f>
        <v>AB - 9</v>
      </c>
      <c r="X13" s="91" t="n">
        <v>675</v>
      </c>
      <c r="Y13" s="91" t="n">
        <v>675</v>
      </c>
      <c r="Z13" s="91" t="n">
        <v>820</v>
      </c>
      <c r="AA13" s="91" t="n">
        <v>820</v>
      </c>
      <c r="AB13" s="91" t="n">
        <v>675</v>
      </c>
      <c r="AC13" s="91" t="n">
        <v>675</v>
      </c>
      <c r="AD13" s="91" t="n">
        <v>820</v>
      </c>
      <c r="AE13" s="91" t="n">
        <v>820</v>
      </c>
      <c r="AF13" s="91" t="n">
        <v>668</v>
      </c>
      <c r="AG13" s="91" t="n">
        <v>696</v>
      </c>
      <c r="AH13" s="92"/>
      <c r="AI13" s="92"/>
      <c r="AJ13" s="91" t="n">
        <v>668</v>
      </c>
      <c r="AK13" s="91" t="n">
        <v>696</v>
      </c>
      <c r="AL13" s="91"/>
      <c r="AM13" s="91"/>
      <c r="AN13" s="92" t="n">
        <v>655</v>
      </c>
      <c r="AO13" s="92" t="n">
        <v>655</v>
      </c>
      <c r="AP13" s="92" t="n">
        <v>815</v>
      </c>
      <c r="AQ13" s="92" t="n">
        <v>815</v>
      </c>
      <c r="AR13" s="91" t="n">
        <v>655</v>
      </c>
      <c r="AS13" s="91" t="n">
        <v>655</v>
      </c>
      <c r="AT13" s="91" t="n">
        <v>815</v>
      </c>
      <c r="AU13" s="91" t="n">
        <v>815</v>
      </c>
      <c r="AV13" s="92" t="n">
        <v>670</v>
      </c>
      <c r="AW13" s="92" t="n">
        <v>670</v>
      </c>
      <c r="AX13" s="92" t="n">
        <v>850</v>
      </c>
      <c r="AY13" s="92" t="n">
        <v>850</v>
      </c>
      <c r="AZ13" s="91" t="n">
        <v>695</v>
      </c>
      <c r="BA13" s="91" t="n">
        <v>695</v>
      </c>
      <c r="BB13" s="91" t="n">
        <v>880</v>
      </c>
      <c r="BC13" s="91" t="n">
        <v>880</v>
      </c>
      <c r="BD13" s="92" t="n">
        <v>745</v>
      </c>
      <c r="BE13" s="92" t="n">
        <v>745</v>
      </c>
      <c r="BF13" s="92" t="n">
        <v>945</v>
      </c>
      <c r="BG13" s="92" t="n">
        <v>945</v>
      </c>
      <c r="BH13" s="92" t="n">
        <v>770</v>
      </c>
      <c r="BI13" s="92" t="n">
        <v>770</v>
      </c>
      <c r="BJ13" s="92" t="n">
        <v>980</v>
      </c>
      <c r="BK13" s="92" t="n">
        <v>980</v>
      </c>
      <c r="BL13" s="91"/>
      <c r="BM13" s="91"/>
      <c r="BN13" s="91"/>
      <c r="BO13" s="91"/>
      <c r="BP13" s="91"/>
      <c r="BQ13" s="91"/>
      <c r="BR13" s="91"/>
      <c r="BS13" s="91"/>
      <c r="BT13" s="91"/>
      <c r="BU13" s="91"/>
      <c r="BV13" s="91"/>
      <c r="BW13" s="91"/>
      <c r="BX13" s="91"/>
      <c r="BY13" s="91"/>
      <c r="BZ13" s="91"/>
      <c r="CA13" s="91"/>
      <c r="CB13" s="91"/>
      <c r="CC13" s="91"/>
      <c r="CD13" s="91"/>
      <c r="CE13" s="91"/>
      <c r="CF13" s="91"/>
      <c r="CG13" s="91"/>
      <c r="CH13" s="91"/>
      <c r="CI13" s="91"/>
    </row>
    <row r="14" customFormat="false" ht="15.75" hidden="false" customHeight="false" outlineLevel="0" collapsed="false">
      <c r="J14" s="80" t="s">
        <v>107</v>
      </c>
      <c r="K14" s="80" t="s">
        <v>108</v>
      </c>
      <c r="L14" s="80" t="s">
        <v>72</v>
      </c>
      <c r="M14" s="81" t="n">
        <v>67000</v>
      </c>
      <c r="N14" s="80" t="s">
        <v>72</v>
      </c>
      <c r="O14" s="80" t="s">
        <v>73</v>
      </c>
      <c r="P14" s="82"/>
      <c r="Q14" s="83" t="n">
        <v>479</v>
      </c>
      <c r="R14" s="83" t="n">
        <v>595</v>
      </c>
      <c r="S14" s="84"/>
      <c r="T14" s="85" t="n">
        <f aca="false">(Q14/$U$3)/24</f>
        <v>0.266111111111111</v>
      </c>
      <c r="U14" s="85" t="n">
        <f aca="false">(R14/$U$3)/24</f>
        <v>0.330555555555556</v>
      </c>
      <c r="W14" s="86" t="str">
        <f aca="false">K14</f>
        <v>AB - 10</v>
      </c>
      <c r="X14" s="91" t="n">
        <v>675</v>
      </c>
      <c r="Y14" s="91" t="n">
        <v>675</v>
      </c>
      <c r="Z14" s="91" t="n">
        <v>820</v>
      </c>
      <c r="AA14" s="91" t="n">
        <v>820</v>
      </c>
      <c r="AB14" s="91" t="n">
        <v>675</v>
      </c>
      <c r="AC14" s="91" t="n">
        <v>675</v>
      </c>
      <c r="AD14" s="91" t="n">
        <v>820</v>
      </c>
      <c r="AE14" s="91" t="n">
        <v>820</v>
      </c>
      <c r="AF14" s="91" t="n">
        <v>643</v>
      </c>
      <c r="AG14" s="91" t="n">
        <v>668</v>
      </c>
      <c r="AH14" s="92"/>
      <c r="AI14" s="92"/>
      <c r="AJ14" s="91" t="n">
        <v>643</v>
      </c>
      <c r="AK14" s="91" t="n">
        <v>668</v>
      </c>
      <c r="AL14" s="91"/>
      <c r="AM14" s="91"/>
      <c r="AN14" s="92" t="n">
        <v>625</v>
      </c>
      <c r="AO14" s="92" t="n">
        <v>625</v>
      </c>
      <c r="AP14" s="92" t="n">
        <v>785</v>
      </c>
      <c r="AQ14" s="92" t="n">
        <v>785</v>
      </c>
      <c r="AR14" s="91" t="n">
        <v>630</v>
      </c>
      <c r="AS14" s="91" t="n">
        <v>630</v>
      </c>
      <c r="AT14" s="91" t="n">
        <v>785</v>
      </c>
      <c r="AU14" s="91" t="n">
        <v>785</v>
      </c>
      <c r="AV14" s="92" t="n">
        <v>640</v>
      </c>
      <c r="AW14" s="92" t="n">
        <v>640</v>
      </c>
      <c r="AX14" s="92" t="n">
        <v>815</v>
      </c>
      <c r="AY14" s="92" t="n">
        <v>815</v>
      </c>
      <c r="AZ14" s="91" t="n">
        <v>660</v>
      </c>
      <c r="BA14" s="91" t="n">
        <v>660</v>
      </c>
      <c r="BB14" s="91" t="n">
        <v>845</v>
      </c>
      <c r="BC14" s="91" t="n">
        <v>845</v>
      </c>
      <c r="BD14" s="92" t="n">
        <v>710</v>
      </c>
      <c r="BE14" s="92" t="n">
        <v>710</v>
      </c>
      <c r="BF14" s="92" t="n">
        <v>910</v>
      </c>
      <c r="BG14" s="92" t="n">
        <v>91</v>
      </c>
      <c r="BH14" s="92" t="n">
        <v>735</v>
      </c>
      <c r="BI14" s="92" t="n">
        <v>735</v>
      </c>
      <c r="BJ14" s="92" t="n">
        <v>940</v>
      </c>
      <c r="BK14" s="92" t="n">
        <v>940</v>
      </c>
      <c r="BL14" s="91"/>
      <c r="BM14" s="91"/>
      <c r="BN14" s="91"/>
      <c r="BO14" s="91"/>
      <c r="BP14" s="91"/>
      <c r="BQ14" s="91"/>
      <c r="BR14" s="91"/>
      <c r="BS14" s="91"/>
      <c r="BT14" s="91"/>
      <c r="BU14" s="91"/>
      <c r="BV14" s="91"/>
      <c r="BW14" s="91"/>
      <c r="BX14" s="91"/>
      <c r="BY14" s="91"/>
      <c r="BZ14" s="91"/>
      <c r="CA14" s="91"/>
      <c r="CB14" s="91"/>
      <c r="CC14" s="91"/>
      <c r="CD14" s="91"/>
      <c r="CE14" s="91"/>
      <c r="CF14" s="91"/>
      <c r="CG14" s="91"/>
      <c r="CH14" s="91"/>
      <c r="CI14" s="91"/>
    </row>
    <row r="15" customFormat="false" ht="14.45" hidden="false" customHeight="true" outlineLevel="0" collapsed="false">
      <c r="A15" s="94" t="s">
        <v>109</v>
      </c>
      <c r="B15" s="95" t="s">
        <v>110</v>
      </c>
      <c r="C15" s="95" t="s">
        <v>9</v>
      </c>
      <c r="D15" s="95" t="s">
        <v>39</v>
      </c>
      <c r="E15" s="95" t="s">
        <v>111</v>
      </c>
      <c r="F15" s="95" t="s">
        <v>112</v>
      </c>
      <c r="G15" s="96" t="s">
        <v>109</v>
      </c>
      <c r="J15" s="80" t="s">
        <v>113</v>
      </c>
      <c r="K15" s="80" t="s">
        <v>114</v>
      </c>
      <c r="L15" s="80" t="s">
        <v>72</v>
      </c>
      <c r="M15" s="81" t="n">
        <v>67089</v>
      </c>
      <c r="N15" s="80" t="s">
        <v>72</v>
      </c>
      <c r="O15" s="80" t="s">
        <v>73</v>
      </c>
      <c r="P15" s="82"/>
      <c r="Q15" s="83" t="n">
        <v>479</v>
      </c>
      <c r="R15" s="83" t="n">
        <v>595</v>
      </c>
      <c r="S15" s="84"/>
      <c r="T15" s="85" t="n">
        <f aca="false">(Q15/$U$3)/24</f>
        <v>0.266111111111111</v>
      </c>
      <c r="U15" s="85" t="n">
        <f aca="false">(R15/$U$3)/24</f>
        <v>0.330555555555556</v>
      </c>
      <c r="W15" s="86" t="str">
        <f aca="false">K15</f>
        <v>AB - 11</v>
      </c>
      <c r="X15" s="91" t="n">
        <v>675</v>
      </c>
      <c r="Y15" s="91" t="n">
        <v>675</v>
      </c>
      <c r="Z15" s="91" t="n">
        <v>820</v>
      </c>
      <c r="AA15" s="91" t="n">
        <v>820</v>
      </c>
      <c r="AB15" s="91" t="n">
        <v>675</v>
      </c>
      <c r="AC15" s="91" t="n">
        <v>675</v>
      </c>
      <c r="AD15" s="91" t="n">
        <v>820</v>
      </c>
      <c r="AE15" s="91" t="n">
        <v>820</v>
      </c>
      <c r="AF15" s="91" t="n">
        <v>643</v>
      </c>
      <c r="AG15" s="91" t="n">
        <v>668</v>
      </c>
      <c r="AH15" s="92"/>
      <c r="AI15" s="92"/>
      <c r="AJ15" s="91" t="n">
        <v>643</v>
      </c>
      <c r="AK15" s="91" t="n">
        <v>668</v>
      </c>
      <c r="AL15" s="91"/>
      <c r="AM15" s="91"/>
      <c r="AN15" s="92" t="n">
        <v>625</v>
      </c>
      <c r="AO15" s="92" t="n">
        <v>625</v>
      </c>
      <c r="AP15" s="92" t="n">
        <v>785</v>
      </c>
      <c r="AQ15" s="92" t="n">
        <v>785</v>
      </c>
      <c r="AR15" s="91" t="n">
        <v>630</v>
      </c>
      <c r="AS15" s="91" t="n">
        <v>630</v>
      </c>
      <c r="AT15" s="91" t="n">
        <v>785</v>
      </c>
      <c r="AU15" s="91" t="n">
        <v>785</v>
      </c>
      <c r="AV15" s="92" t="n">
        <v>640</v>
      </c>
      <c r="AW15" s="92" t="n">
        <v>640</v>
      </c>
      <c r="AX15" s="92" t="n">
        <v>815</v>
      </c>
      <c r="AY15" s="92" t="n">
        <v>815</v>
      </c>
      <c r="AZ15" s="91" t="n">
        <v>660</v>
      </c>
      <c r="BA15" s="91" t="n">
        <v>660</v>
      </c>
      <c r="BB15" s="91" t="n">
        <v>845</v>
      </c>
      <c r="BC15" s="91" t="n">
        <v>845</v>
      </c>
      <c r="BD15" s="92" t="n">
        <v>710</v>
      </c>
      <c r="BE15" s="92" t="n">
        <v>710</v>
      </c>
      <c r="BF15" s="92" t="n">
        <v>910</v>
      </c>
      <c r="BG15" s="92" t="n">
        <v>910</v>
      </c>
      <c r="BH15" s="92" t="n">
        <v>735</v>
      </c>
      <c r="BI15" s="92" t="n">
        <v>735</v>
      </c>
      <c r="BJ15" s="92" t="n">
        <v>940</v>
      </c>
      <c r="BK15" s="92" t="n">
        <v>940</v>
      </c>
      <c r="BL15" s="91"/>
      <c r="BM15" s="91"/>
      <c r="BN15" s="91"/>
      <c r="BO15" s="91"/>
      <c r="BP15" s="91"/>
      <c r="BQ15" s="91"/>
      <c r="BR15" s="91"/>
      <c r="BS15" s="91"/>
      <c r="BT15" s="91"/>
      <c r="BU15" s="91"/>
      <c r="BV15" s="91"/>
      <c r="BW15" s="91"/>
      <c r="BX15" s="91"/>
      <c r="BY15" s="91"/>
      <c r="BZ15" s="91"/>
      <c r="CA15" s="91"/>
      <c r="CB15" s="91"/>
      <c r="CC15" s="91"/>
      <c r="CD15" s="91"/>
      <c r="CE15" s="91"/>
      <c r="CF15" s="91"/>
      <c r="CG15" s="91"/>
      <c r="CH15" s="91"/>
      <c r="CI15" s="91"/>
    </row>
    <row r="16" customFormat="false" ht="15.75" hidden="false" customHeight="false" outlineLevel="0" collapsed="false">
      <c r="A16" s="94"/>
      <c r="B16" s="95"/>
      <c r="C16" s="95"/>
      <c r="D16" s="95"/>
      <c r="E16" s="95"/>
      <c r="F16" s="95"/>
      <c r="G16" s="96"/>
      <c r="J16" s="80" t="s">
        <v>115</v>
      </c>
      <c r="K16" s="80" t="s">
        <v>116</v>
      </c>
      <c r="L16" s="80" t="s">
        <v>117</v>
      </c>
      <c r="M16" s="81" t="n">
        <v>67133</v>
      </c>
      <c r="N16" s="80" t="s">
        <v>72</v>
      </c>
      <c r="O16" s="80" t="s">
        <v>73</v>
      </c>
      <c r="P16" s="82"/>
      <c r="Q16" s="83" t="n">
        <v>448</v>
      </c>
      <c r="R16" s="83" t="n">
        <v>565</v>
      </c>
      <c r="S16" s="84"/>
      <c r="T16" s="85" t="n">
        <f aca="false">(Q16/$U$3)/24</f>
        <v>0.248888888888889</v>
      </c>
      <c r="U16" s="85" t="n">
        <f aca="false">(R16/$U$3)/24</f>
        <v>0.313888888888889</v>
      </c>
      <c r="W16" s="86" t="str">
        <f aca="false">K16</f>
        <v>AB - 12</v>
      </c>
      <c r="X16" s="91" t="n">
        <v>745</v>
      </c>
      <c r="Y16" s="91" t="n">
        <v>745</v>
      </c>
      <c r="Z16" s="91" t="n">
        <v>890</v>
      </c>
      <c r="AA16" s="91" t="n">
        <v>890</v>
      </c>
      <c r="AB16" s="91" t="n">
        <v>745</v>
      </c>
      <c r="AC16" s="91" t="n">
        <v>745</v>
      </c>
      <c r="AD16" s="91" t="n">
        <v>890</v>
      </c>
      <c r="AE16" s="91" t="n">
        <v>890</v>
      </c>
      <c r="AF16" s="91" t="n">
        <v>715</v>
      </c>
      <c r="AG16" s="91" t="n">
        <v>743</v>
      </c>
      <c r="AH16" s="92"/>
      <c r="AI16" s="92"/>
      <c r="AJ16" s="91" t="n">
        <v>715</v>
      </c>
      <c r="AK16" s="91" t="n">
        <v>743</v>
      </c>
      <c r="AL16" s="91"/>
      <c r="AM16" s="91"/>
      <c r="AN16" s="92" t="n">
        <v>745</v>
      </c>
      <c r="AO16" s="92" t="n">
        <v>745</v>
      </c>
      <c r="AP16" s="92" t="n">
        <v>910</v>
      </c>
      <c r="AQ16" s="92" t="n">
        <v>910</v>
      </c>
      <c r="AR16" s="91" t="n">
        <v>710</v>
      </c>
      <c r="AS16" s="91" t="n">
        <v>710</v>
      </c>
      <c r="AT16" s="91" t="n">
        <v>870</v>
      </c>
      <c r="AU16" s="91" t="n">
        <v>870</v>
      </c>
      <c r="AV16" s="92" t="n">
        <v>720</v>
      </c>
      <c r="AW16" s="92" t="n">
        <v>720</v>
      </c>
      <c r="AX16" s="92" t="n">
        <v>900</v>
      </c>
      <c r="AY16" s="92" t="n">
        <v>900</v>
      </c>
      <c r="AZ16" s="91" t="n">
        <v>750</v>
      </c>
      <c r="BA16" s="91" t="n">
        <v>750</v>
      </c>
      <c r="BB16" s="91" t="n">
        <v>935</v>
      </c>
      <c r="BC16" s="91" t="n">
        <v>935</v>
      </c>
      <c r="BD16" s="92" t="n">
        <v>785</v>
      </c>
      <c r="BE16" s="92" t="n">
        <v>785</v>
      </c>
      <c r="BF16" s="92" t="n">
        <v>985</v>
      </c>
      <c r="BG16" s="92" t="n">
        <v>985</v>
      </c>
      <c r="BH16" s="92" t="n">
        <v>815</v>
      </c>
      <c r="BI16" s="92" t="n">
        <v>815</v>
      </c>
      <c r="BJ16" s="92" t="n">
        <v>1015</v>
      </c>
      <c r="BK16" s="92" t="n">
        <v>1015</v>
      </c>
      <c r="BL16" s="91"/>
      <c r="BM16" s="91"/>
      <c r="BN16" s="91"/>
      <c r="BO16" s="91"/>
      <c r="BP16" s="91"/>
      <c r="BQ16" s="91"/>
      <c r="BR16" s="91"/>
      <c r="BS16" s="91"/>
      <c r="BT16" s="91"/>
      <c r="BU16" s="91"/>
      <c r="BV16" s="91"/>
      <c r="BW16" s="91"/>
      <c r="BX16" s="91"/>
      <c r="BY16" s="91"/>
      <c r="BZ16" s="91"/>
      <c r="CA16" s="91"/>
      <c r="CB16" s="91"/>
      <c r="CC16" s="91"/>
      <c r="CD16" s="91"/>
      <c r="CE16" s="91"/>
      <c r="CF16" s="91"/>
      <c r="CG16" s="91"/>
      <c r="CH16" s="91"/>
      <c r="CI16" s="91"/>
    </row>
    <row r="17" customFormat="false" ht="13.8" hidden="false" customHeight="false" outlineLevel="0" collapsed="false">
      <c r="A17" s="97" t="str">
        <f aca="false">X1</f>
        <v>ABC</v>
      </c>
      <c r="B17" s="98" t="n">
        <v>43830</v>
      </c>
      <c r="C17" s="99" t="n">
        <v>45</v>
      </c>
      <c r="D17" s="99" t="n">
        <v>45</v>
      </c>
      <c r="E17" s="100" t="n">
        <v>0.07</v>
      </c>
      <c r="F17" s="101" t="n">
        <f aca="true">INDIRECT("BDD!"&amp;ADDRESS(MATCH(G$2,CW_1,0),SUM(MATCH(A17,$1:$1,0),IF(G$4="ANR",0,4),IF(G$5="20f",0,1)),4,1),1)</f>
        <v>735</v>
      </c>
      <c r="G17" s="102" t="str">
        <f aca="false">A17</f>
        <v>ABC</v>
      </c>
      <c r="J17" s="80" t="s">
        <v>118</v>
      </c>
      <c r="K17" s="80" t="s">
        <v>119</v>
      </c>
      <c r="L17" s="80" t="s">
        <v>120</v>
      </c>
      <c r="M17" s="81" t="n">
        <v>67152</v>
      </c>
      <c r="N17" s="80" t="s">
        <v>72</v>
      </c>
      <c r="O17" s="80" t="s">
        <v>73</v>
      </c>
      <c r="P17" s="82"/>
      <c r="Q17" s="83" t="n">
        <v>496</v>
      </c>
      <c r="R17" s="83" t="n">
        <v>613</v>
      </c>
      <c r="S17" s="84"/>
      <c r="T17" s="85" t="n">
        <f aca="false">(Q17/$U$3)/24</f>
        <v>0.275555555555556</v>
      </c>
      <c r="U17" s="85" t="n">
        <f aca="false">(R17/$U$3)/24</f>
        <v>0.340555555555556</v>
      </c>
      <c r="W17" s="86" t="str">
        <f aca="false">K17</f>
        <v>AB - 13</v>
      </c>
      <c r="X17" s="91" t="n">
        <v>675</v>
      </c>
      <c r="Y17" s="91" t="n">
        <v>675</v>
      </c>
      <c r="Z17" s="91" t="n">
        <v>820</v>
      </c>
      <c r="AA17" s="91" t="n">
        <v>820</v>
      </c>
      <c r="AB17" s="91" t="n">
        <v>675</v>
      </c>
      <c r="AC17" s="91" t="n">
        <v>675</v>
      </c>
      <c r="AD17" s="91" t="n">
        <v>820</v>
      </c>
      <c r="AE17" s="91" t="n">
        <v>820</v>
      </c>
      <c r="AF17" s="91" t="n">
        <v>715</v>
      </c>
      <c r="AG17" s="91" t="n">
        <v>743</v>
      </c>
      <c r="AH17" s="92"/>
      <c r="AI17" s="92"/>
      <c r="AJ17" s="91" t="n">
        <v>715</v>
      </c>
      <c r="AK17" s="91" t="n">
        <v>743</v>
      </c>
      <c r="AL17" s="91"/>
      <c r="AM17" s="91"/>
      <c r="AN17" s="92" t="n">
        <v>695</v>
      </c>
      <c r="AO17" s="92" t="n">
        <v>695</v>
      </c>
      <c r="AP17" s="92" t="n">
        <v>855</v>
      </c>
      <c r="AQ17" s="92" t="n">
        <v>855</v>
      </c>
      <c r="AR17" s="91" t="n">
        <v>695</v>
      </c>
      <c r="AS17" s="91" t="n">
        <v>695</v>
      </c>
      <c r="AT17" s="91" t="n">
        <v>855</v>
      </c>
      <c r="AU17" s="91" t="n">
        <v>855</v>
      </c>
      <c r="AV17" s="92" t="n">
        <v>710</v>
      </c>
      <c r="AW17" s="92" t="n">
        <v>710</v>
      </c>
      <c r="AX17" s="92" t="n">
        <v>890</v>
      </c>
      <c r="AY17" s="92" t="n">
        <v>890</v>
      </c>
      <c r="AZ17" s="91" t="n">
        <v>735</v>
      </c>
      <c r="BA17" s="91" t="n">
        <v>735</v>
      </c>
      <c r="BB17" s="91" t="n">
        <v>920</v>
      </c>
      <c r="BC17" s="91" t="n">
        <v>920</v>
      </c>
      <c r="BD17" s="92" t="n">
        <v>770</v>
      </c>
      <c r="BE17" s="92" t="n">
        <v>770</v>
      </c>
      <c r="BF17" s="92" t="n">
        <v>965</v>
      </c>
      <c r="BG17" s="92" t="n">
        <v>965</v>
      </c>
      <c r="BH17" s="92" t="n">
        <v>815</v>
      </c>
      <c r="BI17" s="92" t="n">
        <v>815</v>
      </c>
      <c r="BJ17" s="92" t="n">
        <v>1000</v>
      </c>
      <c r="BK17" s="92" t="n">
        <v>1000</v>
      </c>
      <c r="BL17" s="91"/>
      <c r="BM17" s="91"/>
      <c r="BN17" s="91"/>
      <c r="BO17" s="91"/>
      <c r="BP17" s="91"/>
      <c r="BQ17" s="91"/>
      <c r="BR17" s="91"/>
      <c r="BS17" s="91"/>
      <c r="BT17" s="91"/>
      <c r="BU17" s="91"/>
      <c r="BV17" s="91"/>
      <c r="BW17" s="91"/>
      <c r="BX17" s="91"/>
      <c r="BY17" s="91"/>
      <c r="BZ17" s="91"/>
      <c r="CA17" s="91"/>
      <c r="CB17" s="91"/>
      <c r="CC17" s="91"/>
      <c r="CD17" s="91"/>
      <c r="CE17" s="91"/>
      <c r="CF17" s="91"/>
      <c r="CG17" s="91"/>
      <c r="CH17" s="91"/>
      <c r="CI17" s="91"/>
    </row>
    <row r="18" customFormat="false" ht="13.8" hidden="false" customHeight="false" outlineLevel="0" collapsed="false">
      <c r="A18" s="103" t="str">
        <f aca="false">AF1</f>
        <v>DEF</v>
      </c>
      <c r="B18" s="104" t="n">
        <v>43830</v>
      </c>
      <c r="C18" s="99" t="n">
        <v>35</v>
      </c>
      <c r="D18" s="99" t="s">
        <v>121</v>
      </c>
      <c r="E18" s="100" t="s">
        <v>122</v>
      </c>
      <c r="F18" s="101" t="n">
        <f aca="true">INDIRECT("BDD!"&amp;ADDRESS(MATCH(G$2,CW_1,0),SUM(MATCH(A18,$1:$1,0),IF(G$4="ANR",0,4),IF(G$5="20f",0,1)),4,1),1)</f>
        <v>743</v>
      </c>
      <c r="G18" s="105" t="str">
        <f aca="false">A18</f>
        <v>DEF</v>
      </c>
      <c r="J18" s="80" t="s">
        <v>123</v>
      </c>
      <c r="K18" s="80" t="s">
        <v>124</v>
      </c>
      <c r="L18" s="80" t="s">
        <v>125</v>
      </c>
      <c r="M18" s="81" t="n">
        <v>67202</v>
      </c>
      <c r="N18" s="80" t="s">
        <v>72</v>
      </c>
      <c r="O18" s="80" t="s">
        <v>73</v>
      </c>
      <c r="P18" s="82"/>
      <c r="Q18" s="83" t="n">
        <v>481</v>
      </c>
      <c r="R18" s="83" t="n">
        <v>597</v>
      </c>
      <c r="S18" s="84"/>
      <c r="T18" s="85" t="n">
        <f aca="false">(Q18/$U$3)/24</f>
        <v>0.267222222222222</v>
      </c>
      <c r="U18" s="85" t="n">
        <f aca="false">(R18/$U$3)/24</f>
        <v>0.331666666666667</v>
      </c>
      <c r="W18" s="86" t="str">
        <f aca="false">K18</f>
        <v>AB - 14</v>
      </c>
      <c r="X18" s="91" t="n">
        <v>675</v>
      </c>
      <c r="Y18" s="91" t="n">
        <v>675</v>
      </c>
      <c r="Z18" s="91" t="n">
        <v>820</v>
      </c>
      <c r="AA18" s="91" t="n">
        <v>820</v>
      </c>
      <c r="AB18" s="91" t="n">
        <v>675</v>
      </c>
      <c r="AC18" s="91" t="n">
        <v>675</v>
      </c>
      <c r="AD18" s="91" t="n">
        <v>820</v>
      </c>
      <c r="AE18" s="91" t="n">
        <v>820</v>
      </c>
      <c r="AF18" s="91" t="n">
        <v>643</v>
      </c>
      <c r="AG18" s="91" t="n">
        <v>668</v>
      </c>
      <c r="AH18" s="92"/>
      <c r="AI18" s="92"/>
      <c r="AJ18" s="91" t="n">
        <v>643</v>
      </c>
      <c r="AK18" s="91" t="n">
        <v>668</v>
      </c>
      <c r="AL18" s="91"/>
      <c r="AM18" s="91"/>
      <c r="AN18" s="92" t="n">
        <v>640</v>
      </c>
      <c r="AO18" s="92" t="n">
        <v>640</v>
      </c>
      <c r="AP18" s="92" t="n">
        <v>805</v>
      </c>
      <c r="AQ18" s="92" t="n">
        <v>805</v>
      </c>
      <c r="AR18" s="91" t="n">
        <v>640</v>
      </c>
      <c r="AS18" s="91" t="n">
        <v>640</v>
      </c>
      <c r="AT18" s="91" t="n">
        <v>800</v>
      </c>
      <c r="AU18" s="91" t="n">
        <v>800</v>
      </c>
      <c r="AV18" s="92" t="n">
        <v>650</v>
      </c>
      <c r="AW18" s="92" t="n">
        <v>650</v>
      </c>
      <c r="AX18" s="92" t="n">
        <v>830</v>
      </c>
      <c r="AY18" s="92" t="n">
        <v>830</v>
      </c>
      <c r="AZ18" s="91" t="n">
        <v>680</v>
      </c>
      <c r="BA18" s="91" t="n">
        <v>680</v>
      </c>
      <c r="BB18" s="91" t="n">
        <v>860</v>
      </c>
      <c r="BC18" s="91" t="n">
        <v>860</v>
      </c>
      <c r="BD18" s="92" t="n">
        <v>715</v>
      </c>
      <c r="BE18" s="92" t="n">
        <v>715</v>
      </c>
      <c r="BF18" s="92" t="n">
        <v>915</v>
      </c>
      <c r="BG18" s="92" t="n">
        <v>915</v>
      </c>
      <c r="BH18" s="92" t="n">
        <v>735</v>
      </c>
      <c r="BI18" s="92" t="n">
        <v>735</v>
      </c>
      <c r="BJ18" s="92" t="n">
        <v>945</v>
      </c>
      <c r="BK18" s="92" t="n">
        <v>945</v>
      </c>
      <c r="BL18" s="91"/>
      <c r="BM18" s="91"/>
      <c r="BN18" s="91"/>
      <c r="BO18" s="91"/>
      <c r="BP18" s="91"/>
      <c r="BQ18" s="91"/>
      <c r="BR18" s="91"/>
      <c r="BS18" s="91"/>
      <c r="BT18" s="91"/>
      <c r="BU18" s="91"/>
      <c r="BV18" s="91"/>
      <c r="BW18" s="91"/>
      <c r="BX18" s="91"/>
      <c r="BY18" s="91"/>
      <c r="BZ18" s="91"/>
      <c r="CA18" s="91"/>
      <c r="CB18" s="91"/>
      <c r="CC18" s="91"/>
      <c r="CD18" s="91"/>
      <c r="CE18" s="91"/>
      <c r="CF18" s="91"/>
      <c r="CG18" s="91"/>
      <c r="CH18" s="91"/>
      <c r="CI18" s="91"/>
    </row>
    <row r="19" customFormat="false" ht="13.8" hidden="false" customHeight="false" outlineLevel="0" collapsed="false">
      <c r="A19" s="106" t="str">
        <f aca="false">AN1</f>
        <v>GHI</v>
      </c>
      <c r="B19" s="104" t="n">
        <v>43830</v>
      </c>
      <c r="C19" s="99" t="n">
        <v>35</v>
      </c>
      <c r="D19" s="99" t="n">
        <v>37</v>
      </c>
      <c r="E19" s="100" t="n">
        <v>0.1</v>
      </c>
      <c r="F19" s="101" t="n">
        <f aca="true">INDIRECT("BDD!"&amp;ADDRESS(MATCH(G$2,CW_1,0),SUM(MATCH(A19,$1:$1,0),IF(G$4="ANR",0,4),IF(G$5="20f",0,1)),4,1),1)</f>
        <v>720</v>
      </c>
      <c r="G19" s="105" t="str">
        <f aca="false">A19</f>
        <v>GHI</v>
      </c>
      <c r="J19" s="80" t="s">
        <v>126</v>
      </c>
      <c r="K19" s="80" t="s">
        <v>127</v>
      </c>
      <c r="L19" s="80" t="s">
        <v>128</v>
      </c>
      <c r="M19" s="81" t="n">
        <v>67212</v>
      </c>
      <c r="N19" s="80" t="s">
        <v>72</v>
      </c>
      <c r="O19" s="80" t="s">
        <v>73</v>
      </c>
      <c r="P19" s="82"/>
      <c r="Q19" s="83" t="n">
        <v>476</v>
      </c>
      <c r="R19" s="83" t="n">
        <v>592</v>
      </c>
      <c r="S19" s="84"/>
      <c r="T19" s="85" t="n">
        <f aca="false">(Q19/$U$3)/24</f>
        <v>0.264444444444444</v>
      </c>
      <c r="U19" s="85" t="n">
        <f aca="false">(R19/$U$3)/24</f>
        <v>0.328888888888889</v>
      </c>
      <c r="W19" s="86" t="str">
        <f aca="false">K19</f>
        <v>AB - 15</v>
      </c>
      <c r="X19" s="91" t="n">
        <v>675</v>
      </c>
      <c r="Y19" s="91" t="n">
        <v>675</v>
      </c>
      <c r="Z19" s="91" t="n">
        <v>820</v>
      </c>
      <c r="AA19" s="91" t="n">
        <v>820</v>
      </c>
      <c r="AB19" s="91" t="n">
        <v>675</v>
      </c>
      <c r="AC19" s="91" t="n">
        <v>675</v>
      </c>
      <c r="AD19" s="91" t="n">
        <v>820</v>
      </c>
      <c r="AE19" s="91" t="n">
        <v>820</v>
      </c>
      <c r="AF19" s="91" t="n">
        <v>668</v>
      </c>
      <c r="AG19" s="91" t="n">
        <v>696</v>
      </c>
      <c r="AH19" s="92"/>
      <c r="AI19" s="92"/>
      <c r="AJ19" s="91" t="n">
        <v>668</v>
      </c>
      <c r="AK19" s="91" t="n">
        <v>696</v>
      </c>
      <c r="AL19" s="91"/>
      <c r="AM19" s="91"/>
      <c r="AN19" s="92" t="n">
        <v>700</v>
      </c>
      <c r="AO19" s="92" t="n">
        <v>700</v>
      </c>
      <c r="AP19" s="92" t="n">
        <v>860</v>
      </c>
      <c r="AQ19" s="92" t="n">
        <v>860</v>
      </c>
      <c r="AR19" s="91" t="n">
        <v>700</v>
      </c>
      <c r="AS19" s="91" t="n">
        <v>700</v>
      </c>
      <c r="AT19" s="91" t="n">
        <v>860</v>
      </c>
      <c r="AU19" s="91" t="n">
        <v>860</v>
      </c>
      <c r="AV19" s="92" t="n">
        <v>710</v>
      </c>
      <c r="AW19" s="92" t="n">
        <v>710</v>
      </c>
      <c r="AX19" s="92" t="n">
        <v>890</v>
      </c>
      <c r="AY19" s="92" t="n">
        <v>890</v>
      </c>
      <c r="AZ19" s="91" t="n">
        <v>740</v>
      </c>
      <c r="BA19" s="91" t="n">
        <v>740</v>
      </c>
      <c r="BB19" s="91" t="n">
        <v>920</v>
      </c>
      <c r="BC19" s="91" t="n">
        <v>920</v>
      </c>
      <c r="BD19" s="92" t="n">
        <v>750</v>
      </c>
      <c r="BE19" s="92" t="n">
        <v>750</v>
      </c>
      <c r="BF19" s="92" t="n">
        <v>950</v>
      </c>
      <c r="BG19" s="92" t="n">
        <v>950</v>
      </c>
      <c r="BH19" s="92" t="n">
        <v>775</v>
      </c>
      <c r="BI19" s="92" t="n">
        <v>775</v>
      </c>
      <c r="BJ19" s="92" t="n">
        <v>985</v>
      </c>
      <c r="BK19" s="92" t="n">
        <v>985</v>
      </c>
      <c r="BL19" s="91"/>
      <c r="BM19" s="91"/>
      <c r="BN19" s="91"/>
      <c r="BO19" s="91"/>
      <c r="BP19" s="91"/>
      <c r="BQ19" s="91"/>
      <c r="BR19" s="91"/>
      <c r="BS19" s="91"/>
      <c r="BT19" s="91"/>
      <c r="BU19" s="91"/>
      <c r="BV19" s="91"/>
      <c r="BW19" s="91"/>
      <c r="BX19" s="91"/>
      <c r="BY19" s="91"/>
      <c r="BZ19" s="91"/>
      <c r="CA19" s="91"/>
      <c r="CB19" s="91"/>
      <c r="CC19" s="91"/>
      <c r="CD19" s="91"/>
      <c r="CE19" s="91"/>
      <c r="CF19" s="91"/>
      <c r="CG19" s="91"/>
      <c r="CH19" s="91"/>
      <c r="CI19" s="91"/>
    </row>
    <row r="20" customFormat="false" ht="13.8" hidden="false" customHeight="false" outlineLevel="0" collapsed="false">
      <c r="A20" s="103" t="str">
        <f aca="false">AV1</f>
        <v>JKL</v>
      </c>
      <c r="B20" s="104" t="n">
        <v>43830</v>
      </c>
      <c r="C20" s="107" t="n">
        <v>35</v>
      </c>
      <c r="D20" s="107" t="n">
        <v>40</v>
      </c>
      <c r="E20" s="100" t="n">
        <v>0.0509</v>
      </c>
      <c r="F20" s="101" t="n">
        <f aca="true">INDIRECT("BDD!"&amp;ADDRESS(MATCH(G$2,CW_1,0),SUM(MATCH(A20,$1:$1,0),IF(G$4="ANR",0,4),IF(G$5="20f",0,1)),4,1),1)</f>
        <v>730</v>
      </c>
      <c r="G20" s="105" t="str">
        <f aca="false">A20</f>
        <v>JKL</v>
      </c>
      <c r="J20" s="80" t="s">
        <v>129</v>
      </c>
      <c r="K20" s="80" t="s">
        <v>130</v>
      </c>
      <c r="L20" s="80" t="s">
        <v>131</v>
      </c>
      <c r="M20" s="81" t="n">
        <v>67390</v>
      </c>
      <c r="N20" s="80" t="s">
        <v>72</v>
      </c>
      <c r="O20" s="80" t="s">
        <v>73</v>
      </c>
      <c r="P20" s="82"/>
      <c r="Q20" s="83" t="n">
        <v>541</v>
      </c>
      <c r="R20" s="83" t="n">
        <v>658</v>
      </c>
      <c r="S20" s="84"/>
      <c r="T20" s="85" t="n">
        <f aca="false">(Q20/$U$3)/24</f>
        <v>0.300555555555555</v>
      </c>
      <c r="U20" s="85" t="n">
        <f aca="false">(R20/$U$3)/24</f>
        <v>0.365555555555556</v>
      </c>
      <c r="W20" s="86" t="str">
        <f aca="false">K20</f>
        <v>AB - 16</v>
      </c>
      <c r="X20" s="91" t="n">
        <v>770</v>
      </c>
      <c r="Y20" s="91" t="n">
        <v>770</v>
      </c>
      <c r="Z20" s="91" t="n">
        <v>880</v>
      </c>
      <c r="AA20" s="91" t="n">
        <v>880</v>
      </c>
      <c r="AB20" s="91" t="n">
        <v>770</v>
      </c>
      <c r="AC20" s="91" t="n">
        <v>770</v>
      </c>
      <c r="AD20" s="91" t="n">
        <v>880</v>
      </c>
      <c r="AE20" s="91" t="n">
        <v>880</v>
      </c>
      <c r="AF20" s="91" t="n">
        <v>806</v>
      </c>
      <c r="AG20" s="91" t="n">
        <v>837</v>
      </c>
      <c r="AH20" s="92"/>
      <c r="AI20" s="92"/>
      <c r="AJ20" s="91" t="n">
        <v>806</v>
      </c>
      <c r="AK20" s="91" t="n">
        <v>837</v>
      </c>
      <c r="AL20" s="91"/>
      <c r="AM20" s="91"/>
      <c r="AN20" s="92" t="n">
        <v>795</v>
      </c>
      <c r="AO20" s="92" t="n">
        <v>795</v>
      </c>
      <c r="AP20" s="92" t="n">
        <v>960</v>
      </c>
      <c r="AQ20" s="92" t="n">
        <v>960</v>
      </c>
      <c r="AR20" s="91" t="n">
        <v>800</v>
      </c>
      <c r="AS20" s="91" t="n">
        <v>800</v>
      </c>
      <c r="AT20" s="91" t="n">
        <v>960</v>
      </c>
      <c r="AU20" s="91" t="n">
        <v>960</v>
      </c>
      <c r="AV20" s="92" t="n">
        <v>810</v>
      </c>
      <c r="AW20" s="92" t="n">
        <v>810</v>
      </c>
      <c r="AX20" s="92" t="n">
        <v>990</v>
      </c>
      <c r="AY20" s="92" t="n">
        <v>990</v>
      </c>
      <c r="AZ20" s="91" t="n">
        <v>840</v>
      </c>
      <c r="BA20" s="91" t="n">
        <v>840</v>
      </c>
      <c r="BB20" s="91" t="n">
        <v>1030</v>
      </c>
      <c r="BC20" s="91" t="n">
        <v>1030</v>
      </c>
      <c r="BD20" s="92" t="n">
        <v>895</v>
      </c>
      <c r="BE20" s="92" t="n">
        <v>895</v>
      </c>
      <c r="BF20" s="92" t="n">
        <v>1105</v>
      </c>
      <c r="BG20" s="92" t="n">
        <v>1105</v>
      </c>
      <c r="BH20" s="92" t="n">
        <v>925</v>
      </c>
      <c r="BI20" s="92" t="n">
        <v>925</v>
      </c>
      <c r="BJ20" s="92" t="n">
        <v>1140</v>
      </c>
      <c r="BK20" s="92" t="n">
        <v>1140</v>
      </c>
      <c r="BL20" s="91"/>
      <c r="BM20" s="91"/>
      <c r="BN20" s="91"/>
      <c r="BO20" s="91"/>
      <c r="BP20" s="91"/>
      <c r="BQ20" s="91"/>
      <c r="BR20" s="91"/>
      <c r="BS20" s="91"/>
      <c r="BT20" s="91"/>
      <c r="BU20" s="91"/>
      <c r="BV20" s="91"/>
      <c r="BW20" s="91"/>
      <c r="BX20" s="91"/>
      <c r="BY20" s="91"/>
      <c r="BZ20" s="91"/>
      <c r="CA20" s="91"/>
      <c r="CB20" s="91"/>
      <c r="CC20" s="91"/>
      <c r="CD20" s="91"/>
      <c r="CE20" s="91"/>
      <c r="CF20" s="91"/>
      <c r="CG20" s="91"/>
      <c r="CH20" s="91"/>
      <c r="CI20" s="91"/>
    </row>
    <row r="21" customFormat="false" ht="13.8" hidden="false" customHeight="false" outlineLevel="0" collapsed="false">
      <c r="A21" s="106" t="str">
        <f aca="false">BD1</f>
        <v>MNO</v>
      </c>
      <c r="B21" s="108" t="n">
        <v>43646</v>
      </c>
      <c r="C21" s="99" t="s">
        <v>122</v>
      </c>
      <c r="D21" s="99" t="s">
        <v>122</v>
      </c>
      <c r="E21" s="109" t="s">
        <v>122</v>
      </c>
      <c r="F21" s="101" t="n">
        <f aca="true">INDIRECT("BDD!"&amp;ADDRESS(MATCH(G$2,CW_1,0),SUM(MATCH(A21,$1:$1,0),IF(G$4="ANR",0,4),IF(G$5="20f",0,1)),4,1),1)</f>
        <v>815</v>
      </c>
      <c r="G21" s="105" t="str">
        <f aca="false">A21</f>
        <v>MNO</v>
      </c>
      <c r="J21" s="80" t="s">
        <v>132</v>
      </c>
      <c r="K21" s="80" t="s">
        <v>133</v>
      </c>
      <c r="L21" s="80" t="s">
        <v>134</v>
      </c>
      <c r="M21" s="81" t="n">
        <v>67440</v>
      </c>
      <c r="N21" s="80" t="s">
        <v>72</v>
      </c>
      <c r="O21" s="80" t="s">
        <v>73</v>
      </c>
      <c r="P21" s="82"/>
      <c r="Q21" s="83" t="n">
        <v>444</v>
      </c>
      <c r="R21" s="83" t="n">
        <v>561</v>
      </c>
      <c r="S21" s="84"/>
      <c r="T21" s="85" t="n">
        <f aca="false">(Q21/$U$3)/24</f>
        <v>0.246666666666667</v>
      </c>
      <c r="U21" s="85" t="n">
        <f aca="false">(R21/$U$3)/24</f>
        <v>0.311666666666667</v>
      </c>
      <c r="W21" s="86" t="str">
        <f aca="false">K21</f>
        <v>AB - 17</v>
      </c>
      <c r="X21" s="91" t="n">
        <v>785</v>
      </c>
      <c r="Y21" s="91" t="n">
        <v>785</v>
      </c>
      <c r="Z21" s="91" t="n">
        <v>930</v>
      </c>
      <c r="AA21" s="91" t="n">
        <v>930</v>
      </c>
      <c r="AB21" s="91" t="n">
        <v>785</v>
      </c>
      <c r="AC21" s="91" t="n">
        <v>785</v>
      </c>
      <c r="AD21" s="91" t="n">
        <v>930</v>
      </c>
      <c r="AE21" s="91" t="n">
        <v>930</v>
      </c>
      <c r="AF21" s="91" t="n">
        <v>643</v>
      </c>
      <c r="AG21" s="91" t="n">
        <v>668</v>
      </c>
      <c r="AH21" s="92"/>
      <c r="AI21" s="92"/>
      <c r="AJ21" s="91" t="n">
        <v>643</v>
      </c>
      <c r="AK21" s="91" t="n">
        <v>668</v>
      </c>
      <c r="AL21" s="91"/>
      <c r="AM21" s="91"/>
      <c r="AN21" s="92" t="n">
        <v>630</v>
      </c>
      <c r="AO21" s="92" t="n">
        <v>630</v>
      </c>
      <c r="AP21" s="92" t="n">
        <v>790</v>
      </c>
      <c r="AQ21" s="92" t="n">
        <v>790</v>
      </c>
      <c r="AR21" s="91" t="n">
        <v>630</v>
      </c>
      <c r="AS21" s="91" t="n">
        <v>630</v>
      </c>
      <c r="AT21" s="91" t="n">
        <v>790</v>
      </c>
      <c r="AU21" s="91" t="n">
        <v>790</v>
      </c>
      <c r="AV21" s="92" t="n">
        <v>640</v>
      </c>
      <c r="AW21" s="92" t="n">
        <v>640</v>
      </c>
      <c r="AX21" s="92" t="n">
        <v>820</v>
      </c>
      <c r="AY21" s="92" t="n">
        <v>820</v>
      </c>
      <c r="AZ21" s="91" t="n">
        <v>670</v>
      </c>
      <c r="BA21" s="91" t="n">
        <v>670</v>
      </c>
      <c r="BB21" s="91" t="n">
        <v>850</v>
      </c>
      <c r="BC21" s="91" t="n">
        <v>850</v>
      </c>
      <c r="BD21" s="92" t="n">
        <v>715</v>
      </c>
      <c r="BE21" s="92" t="n">
        <v>715</v>
      </c>
      <c r="BF21" s="92" t="n">
        <v>915</v>
      </c>
      <c r="BG21" s="92" t="n">
        <v>915</v>
      </c>
      <c r="BH21" s="92" t="n">
        <v>735</v>
      </c>
      <c r="BI21" s="92" t="n">
        <v>735</v>
      </c>
      <c r="BJ21" s="92" t="n">
        <v>945</v>
      </c>
      <c r="BK21" s="92" t="n">
        <v>945</v>
      </c>
      <c r="BL21" s="91"/>
      <c r="BM21" s="91"/>
      <c r="BN21" s="91"/>
      <c r="BO21" s="91"/>
      <c r="BP21" s="91"/>
      <c r="BQ21" s="91"/>
      <c r="BR21" s="91"/>
      <c r="BS21" s="91"/>
      <c r="BT21" s="91"/>
      <c r="BU21" s="91"/>
      <c r="BV21" s="91"/>
      <c r="BW21" s="91"/>
      <c r="BX21" s="91"/>
      <c r="BY21" s="91"/>
      <c r="BZ21" s="91"/>
      <c r="CA21" s="91"/>
      <c r="CB21" s="91"/>
      <c r="CC21" s="91"/>
      <c r="CD21" s="91"/>
      <c r="CE21" s="91"/>
      <c r="CF21" s="91"/>
      <c r="CG21" s="91"/>
      <c r="CH21" s="91"/>
      <c r="CI21" s="91"/>
    </row>
    <row r="22" customFormat="false" ht="13.8" hidden="false" customHeight="false" outlineLevel="0" collapsed="false">
      <c r="A22" s="103" t="str">
        <f aca="false">BL1</f>
        <v>NOUVEAU FOURNISSEUR 1</v>
      </c>
      <c r="B22" s="104"/>
      <c r="C22" s="99" t="n">
        <v>0</v>
      </c>
      <c r="D22" s="99" t="n">
        <v>0</v>
      </c>
      <c r="E22" s="110" t="n">
        <v>0</v>
      </c>
      <c r="F22" s="101" t="n">
        <f aca="true">INDIRECT("BDD!"&amp;ADDRESS(MATCH(G$2,CW_1,0),SUM(MATCH(A22,$1:$1,0),IF(G$4="ANR",0,4),IF(G$5="20f",0,1)),4,1),1)</f>
        <v>0</v>
      </c>
      <c r="G22" s="105" t="str">
        <f aca="false">A22</f>
        <v>NOUVEAU FOURNISSEUR 1</v>
      </c>
      <c r="J22" s="80" t="s">
        <v>135</v>
      </c>
      <c r="K22" s="80" t="s">
        <v>136</v>
      </c>
      <c r="L22" s="80" t="s">
        <v>137</v>
      </c>
      <c r="M22" s="81" t="n">
        <v>67500</v>
      </c>
      <c r="N22" s="80" t="s">
        <v>72</v>
      </c>
      <c r="O22" s="80" t="s">
        <v>73</v>
      </c>
      <c r="P22" s="82"/>
      <c r="Q22" s="83" t="n">
        <v>466</v>
      </c>
      <c r="R22" s="83" t="n">
        <v>583</v>
      </c>
      <c r="S22" s="84"/>
      <c r="T22" s="85" t="n">
        <f aca="false">(Q22/$U$3)/24</f>
        <v>0.258888888888889</v>
      </c>
      <c r="U22" s="85" t="n">
        <f aca="false">(R22/$U$3)/24</f>
        <v>0.323888888888889</v>
      </c>
      <c r="W22" s="86" t="str">
        <f aca="false">K22</f>
        <v>AB - 18</v>
      </c>
      <c r="X22" s="91" t="n">
        <v>700</v>
      </c>
      <c r="Y22" s="91" t="n">
        <v>700</v>
      </c>
      <c r="Z22" s="91" t="n">
        <v>845</v>
      </c>
      <c r="AA22" s="91" t="n">
        <v>845</v>
      </c>
      <c r="AB22" s="91" t="n">
        <v>700</v>
      </c>
      <c r="AC22" s="91" t="n">
        <v>700</v>
      </c>
      <c r="AD22" s="91" t="n">
        <v>845</v>
      </c>
      <c r="AE22" s="91" t="n">
        <v>845</v>
      </c>
      <c r="AF22" s="91" t="n">
        <v>668</v>
      </c>
      <c r="AG22" s="91" t="n">
        <v>696</v>
      </c>
      <c r="AH22" s="92"/>
      <c r="AI22" s="92"/>
      <c r="AJ22" s="91" t="n">
        <v>668</v>
      </c>
      <c r="AK22" s="91" t="n">
        <v>696</v>
      </c>
      <c r="AL22" s="91"/>
      <c r="AM22" s="91"/>
      <c r="AN22" s="92" t="n">
        <v>655</v>
      </c>
      <c r="AO22" s="92" t="n">
        <v>655</v>
      </c>
      <c r="AP22" s="92" t="n">
        <v>815</v>
      </c>
      <c r="AQ22" s="92" t="n">
        <v>815</v>
      </c>
      <c r="AR22" s="91" t="n">
        <v>655</v>
      </c>
      <c r="AS22" s="91" t="n">
        <v>655</v>
      </c>
      <c r="AT22" s="91" t="n">
        <v>815</v>
      </c>
      <c r="AU22" s="91" t="n">
        <v>815</v>
      </c>
      <c r="AV22" s="92" t="n">
        <v>670</v>
      </c>
      <c r="AW22" s="92" t="n">
        <v>670</v>
      </c>
      <c r="AX22" s="92" t="n">
        <v>845</v>
      </c>
      <c r="AY22" s="92" t="n">
        <v>845</v>
      </c>
      <c r="AZ22" s="91" t="n">
        <v>690</v>
      </c>
      <c r="BA22" s="91" t="n">
        <v>690</v>
      </c>
      <c r="BB22" s="91" t="n">
        <v>875</v>
      </c>
      <c r="BC22" s="91" t="n">
        <v>875</v>
      </c>
      <c r="BD22" s="92" t="n">
        <v>740</v>
      </c>
      <c r="BE22" s="92" t="n">
        <v>740</v>
      </c>
      <c r="BF22" s="92" t="n">
        <v>940</v>
      </c>
      <c r="BG22" s="92" t="n">
        <v>940</v>
      </c>
      <c r="BH22" s="92" t="n">
        <v>770</v>
      </c>
      <c r="BI22" s="92" t="n">
        <v>770</v>
      </c>
      <c r="BJ22" s="92" t="n">
        <v>975</v>
      </c>
      <c r="BK22" s="92" t="n">
        <v>975</v>
      </c>
      <c r="BL22" s="91"/>
      <c r="BM22" s="91"/>
      <c r="BN22" s="91"/>
      <c r="BO22" s="91"/>
      <c r="BP22" s="91"/>
      <c r="BQ22" s="91"/>
      <c r="BR22" s="91"/>
      <c r="BS22" s="91"/>
      <c r="BT22" s="91"/>
      <c r="BU22" s="91"/>
      <c r="BV22" s="91"/>
      <c r="BW22" s="91"/>
      <c r="BX22" s="91"/>
      <c r="BY22" s="91"/>
      <c r="BZ22" s="91"/>
      <c r="CA22" s="91"/>
      <c r="CB22" s="91"/>
      <c r="CC22" s="91"/>
      <c r="CD22" s="91"/>
      <c r="CE22" s="91"/>
      <c r="CF22" s="91"/>
      <c r="CG22" s="91"/>
      <c r="CH22" s="91"/>
      <c r="CI22" s="91"/>
    </row>
    <row r="23" customFormat="false" ht="13.8" hidden="false" customHeight="false" outlineLevel="0" collapsed="false">
      <c r="A23" s="106" t="str">
        <f aca="false">BT1</f>
        <v>NOUVEAU FOURNISSEUR 2</v>
      </c>
      <c r="B23" s="104"/>
      <c r="C23" s="99" t="n">
        <v>0</v>
      </c>
      <c r="D23" s="99" t="n">
        <v>0</v>
      </c>
      <c r="E23" s="110" t="n">
        <v>0</v>
      </c>
      <c r="F23" s="101" t="n">
        <f aca="true">INDIRECT("BDD!"&amp;ADDRESS(MATCH(G$2,CW_1,0),SUM(MATCH(A23,$1:$1,0),IF(G$4="ANR",0,4),IF(G$5="20f",0,1)),4,1),1)</f>
        <v>0</v>
      </c>
      <c r="G23" s="105" t="str">
        <f aca="false">A23</f>
        <v>NOUVEAU FOURNISSEUR 2</v>
      </c>
      <c r="J23" s="80" t="s">
        <v>138</v>
      </c>
      <c r="K23" s="80" t="s">
        <v>139</v>
      </c>
      <c r="L23" s="80" t="s">
        <v>140</v>
      </c>
      <c r="M23" s="81" t="n">
        <v>67700</v>
      </c>
      <c r="N23" s="80" t="s">
        <v>72</v>
      </c>
      <c r="O23" s="80" t="s">
        <v>73</v>
      </c>
      <c r="P23" s="82"/>
      <c r="Q23" s="83" t="n">
        <v>438</v>
      </c>
      <c r="R23" s="83" t="n">
        <v>555</v>
      </c>
      <c r="S23" s="84"/>
      <c r="T23" s="85" t="n">
        <f aca="false">(Q23/$U$3)/24</f>
        <v>0.243333333333333</v>
      </c>
      <c r="U23" s="85" t="n">
        <f aca="false">(R23/$U$3)/24</f>
        <v>0.308333333333333</v>
      </c>
      <c r="W23" s="86" t="str">
        <f aca="false">K23</f>
        <v>AB - 19</v>
      </c>
      <c r="X23" s="91" t="n">
        <v>680</v>
      </c>
      <c r="Y23" s="91" t="n">
        <v>680</v>
      </c>
      <c r="Z23" s="91" t="n">
        <v>840</v>
      </c>
      <c r="AA23" s="91" t="n">
        <v>840</v>
      </c>
      <c r="AB23" s="91" t="n">
        <v>680</v>
      </c>
      <c r="AC23" s="91" t="n">
        <v>680</v>
      </c>
      <c r="AD23" s="91" t="n">
        <v>840</v>
      </c>
      <c r="AE23" s="91" t="n">
        <v>840</v>
      </c>
      <c r="AF23" s="91" t="n">
        <v>668</v>
      </c>
      <c r="AG23" s="91" t="n">
        <v>696</v>
      </c>
      <c r="AH23" s="92"/>
      <c r="AI23" s="92"/>
      <c r="AJ23" s="91" t="n">
        <v>668</v>
      </c>
      <c r="AK23" s="91" t="n">
        <v>696</v>
      </c>
      <c r="AL23" s="91"/>
      <c r="AM23" s="91"/>
      <c r="AN23" s="92" t="n">
        <v>640</v>
      </c>
      <c r="AO23" s="92" t="n">
        <v>640</v>
      </c>
      <c r="AP23" s="92" t="n">
        <v>800</v>
      </c>
      <c r="AQ23" s="92" t="n">
        <v>800</v>
      </c>
      <c r="AR23" s="91" t="n">
        <v>640</v>
      </c>
      <c r="AS23" s="91" t="n">
        <v>640</v>
      </c>
      <c r="AT23" s="91" t="n">
        <v>800</v>
      </c>
      <c r="AU23" s="91" t="n">
        <v>800</v>
      </c>
      <c r="AV23" s="92" t="n">
        <v>650</v>
      </c>
      <c r="AW23" s="92" t="n">
        <v>650</v>
      </c>
      <c r="AX23" s="92" t="n">
        <v>83</v>
      </c>
      <c r="AY23" s="92" t="n">
        <v>83</v>
      </c>
      <c r="AZ23" s="91" t="n">
        <v>680</v>
      </c>
      <c r="BA23" s="91" t="n">
        <v>680</v>
      </c>
      <c r="BB23" s="91" t="n">
        <v>860</v>
      </c>
      <c r="BC23" s="91" t="n">
        <v>860</v>
      </c>
      <c r="BD23" s="92" t="n">
        <v>730</v>
      </c>
      <c r="BE23" s="92" t="n">
        <v>730</v>
      </c>
      <c r="BF23" s="92" t="n">
        <v>930</v>
      </c>
      <c r="BG23" s="92" t="n">
        <v>930</v>
      </c>
      <c r="BH23" s="92" t="n">
        <v>755</v>
      </c>
      <c r="BI23" s="92" t="n">
        <v>755</v>
      </c>
      <c r="BJ23" s="92" t="n">
        <v>960</v>
      </c>
      <c r="BK23" s="92" t="n">
        <v>960</v>
      </c>
      <c r="BL23" s="91"/>
      <c r="BM23" s="91"/>
      <c r="BN23" s="91"/>
      <c r="BO23" s="91"/>
      <c r="BP23" s="91"/>
      <c r="BQ23" s="91"/>
      <c r="BR23" s="91"/>
      <c r="BS23" s="91"/>
      <c r="BT23" s="91"/>
      <c r="BU23" s="91"/>
      <c r="BV23" s="91"/>
      <c r="BW23" s="91"/>
      <c r="BX23" s="91"/>
      <c r="BY23" s="91"/>
      <c r="BZ23" s="91"/>
      <c r="CA23" s="91"/>
      <c r="CB23" s="91"/>
      <c r="CC23" s="91"/>
      <c r="CD23" s="91"/>
      <c r="CE23" s="91"/>
      <c r="CF23" s="91"/>
      <c r="CG23" s="91"/>
      <c r="CH23" s="91"/>
      <c r="CI23" s="91"/>
    </row>
    <row r="24" customFormat="false" ht="13.8" hidden="false" customHeight="false" outlineLevel="0" collapsed="false">
      <c r="A24" s="103" t="str">
        <f aca="false">CB1</f>
        <v>NOUVEAU FOURNISSEUR 3</v>
      </c>
      <c r="B24" s="104"/>
      <c r="C24" s="99" t="n">
        <v>0</v>
      </c>
      <c r="D24" s="99" t="n">
        <v>0</v>
      </c>
      <c r="E24" s="110" t="n">
        <v>0</v>
      </c>
      <c r="F24" s="101" t="n">
        <f aca="true">INDIRECT("BDD!"&amp;ADDRESS(MATCH(G$2,CW_1,0),SUM(MATCH(A24,$1:$1,0),IF(G$4="ANR",0,4),IF(G$5="20f",0,1)),4,1),1)</f>
        <v>0</v>
      </c>
      <c r="G24" s="105" t="str">
        <f aca="false">A24</f>
        <v>NOUVEAU FOURNISSEUR 3</v>
      </c>
      <c r="J24" s="80" t="s">
        <v>141</v>
      </c>
      <c r="K24" s="80" t="s">
        <v>142</v>
      </c>
      <c r="L24" s="80" t="s">
        <v>143</v>
      </c>
      <c r="M24" s="81" t="n">
        <v>67700</v>
      </c>
      <c r="N24" s="80" t="s">
        <v>72</v>
      </c>
      <c r="O24" s="80" t="s">
        <v>73</v>
      </c>
      <c r="P24" s="82"/>
      <c r="Q24" s="83" t="n">
        <v>447</v>
      </c>
      <c r="R24" s="83" t="n">
        <v>564</v>
      </c>
      <c r="S24" s="84"/>
      <c r="T24" s="85" t="n">
        <f aca="false">(Q24/$U$3)/24</f>
        <v>0.248333333333333</v>
      </c>
      <c r="U24" s="85" t="n">
        <f aca="false">(R24/$U$3)/24</f>
        <v>0.313333333333333</v>
      </c>
      <c r="W24" s="86" t="str">
        <f aca="false">K24</f>
        <v>AB - 20</v>
      </c>
      <c r="X24" s="91" t="n">
        <v>675</v>
      </c>
      <c r="Y24" s="91" t="n">
        <v>675</v>
      </c>
      <c r="Z24" s="91" t="n">
        <v>820</v>
      </c>
      <c r="AA24" s="91" t="n">
        <v>820</v>
      </c>
      <c r="AB24" s="91" t="n">
        <v>675</v>
      </c>
      <c r="AC24" s="91" t="n">
        <v>675</v>
      </c>
      <c r="AD24" s="91" t="n">
        <v>820</v>
      </c>
      <c r="AE24" s="91" t="n">
        <v>820</v>
      </c>
      <c r="AF24" s="91" t="n">
        <v>643</v>
      </c>
      <c r="AG24" s="91" t="n">
        <v>668</v>
      </c>
      <c r="AH24" s="92"/>
      <c r="AI24" s="92"/>
      <c r="AJ24" s="91" t="n">
        <v>643</v>
      </c>
      <c r="AK24" s="91" t="n">
        <v>668</v>
      </c>
      <c r="AL24" s="91"/>
      <c r="AM24" s="91"/>
      <c r="AN24" s="92" t="n">
        <v>630</v>
      </c>
      <c r="AO24" s="92" t="n">
        <v>630</v>
      </c>
      <c r="AP24" s="92" t="n">
        <v>790</v>
      </c>
      <c r="AQ24" s="92" t="n">
        <v>790</v>
      </c>
      <c r="AR24" s="91" t="n">
        <v>630</v>
      </c>
      <c r="AS24" s="91" t="n">
        <v>630</v>
      </c>
      <c r="AT24" s="91" t="n">
        <v>790</v>
      </c>
      <c r="AU24" s="91" t="n">
        <v>790</v>
      </c>
      <c r="AV24" s="92" t="n">
        <v>640</v>
      </c>
      <c r="AW24" s="92" t="n">
        <v>640</v>
      </c>
      <c r="AX24" s="92" t="n">
        <v>820</v>
      </c>
      <c r="AY24" s="92" t="n">
        <v>820</v>
      </c>
      <c r="AZ24" s="91" t="n">
        <v>670</v>
      </c>
      <c r="BA24" s="91" t="n">
        <v>670</v>
      </c>
      <c r="BB24" s="91" t="n">
        <v>850</v>
      </c>
      <c r="BC24" s="91" t="n">
        <v>850</v>
      </c>
      <c r="BD24" s="92" t="n">
        <v>710</v>
      </c>
      <c r="BE24" s="92" t="n">
        <v>710</v>
      </c>
      <c r="BF24" s="92" t="n">
        <v>910</v>
      </c>
      <c r="BG24" s="92" t="n">
        <v>910</v>
      </c>
      <c r="BH24" s="92" t="n">
        <v>735</v>
      </c>
      <c r="BI24" s="92" t="n">
        <v>735</v>
      </c>
      <c r="BJ24" s="92" t="n">
        <v>940</v>
      </c>
      <c r="BK24" s="92" t="n">
        <v>940</v>
      </c>
      <c r="BL24" s="91"/>
      <c r="BM24" s="91"/>
      <c r="BN24" s="91"/>
      <c r="BO24" s="91"/>
      <c r="BP24" s="91"/>
      <c r="BQ24" s="91"/>
      <c r="BR24" s="91"/>
      <c r="BS24" s="91"/>
      <c r="BT24" s="91"/>
      <c r="BU24" s="91"/>
      <c r="BV24" s="91"/>
      <c r="BW24" s="91"/>
      <c r="BX24" s="91"/>
      <c r="BY24" s="91"/>
      <c r="BZ24" s="91"/>
      <c r="CA24" s="91"/>
      <c r="CB24" s="91"/>
      <c r="CC24" s="91"/>
      <c r="CD24" s="91"/>
      <c r="CE24" s="91"/>
      <c r="CF24" s="91"/>
      <c r="CG24" s="91"/>
      <c r="CH24" s="91"/>
      <c r="CI24" s="91"/>
    </row>
    <row r="25" customFormat="false" ht="15" hidden="false" customHeight="false" outlineLevel="0" collapsed="false">
      <c r="A25" s="111"/>
      <c r="B25" s="112"/>
      <c r="C25" s="113"/>
      <c r="D25" s="113"/>
      <c r="E25" s="114"/>
      <c r="F25" s="115"/>
      <c r="G25" s="115"/>
      <c r="J25" s="80" t="s">
        <v>144</v>
      </c>
      <c r="K25" s="80" t="s">
        <v>145</v>
      </c>
      <c r="L25" s="80" t="s">
        <v>146</v>
      </c>
      <c r="M25" s="81" t="n">
        <v>68025</v>
      </c>
      <c r="N25" s="80" t="s">
        <v>55</v>
      </c>
      <c r="O25" s="80" t="s">
        <v>56</v>
      </c>
      <c r="P25" s="82"/>
      <c r="Q25" s="83" t="n">
        <v>548</v>
      </c>
      <c r="R25" s="83" t="n">
        <v>664</v>
      </c>
      <c r="S25" s="84"/>
      <c r="T25" s="85" t="n">
        <f aca="false">(Q25/$U$3)/24</f>
        <v>0.304444444444444</v>
      </c>
      <c r="U25" s="85" t="n">
        <f aca="false">(R25/$U$3)/24</f>
        <v>0.368888888888889</v>
      </c>
      <c r="W25" s="86" t="str">
        <f aca="false">K25</f>
        <v>AB - 21</v>
      </c>
      <c r="X25" s="91" t="n">
        <v>825</v>
      </c>
      <c r="Y25" s="91" t="n">
        <v>825</v>
      </c>
      <c r="Z25" s="91" t="n">
        <v>970</v>
      </c>
      <c r="AA25" s="91" t="n">
        <v>970</v>
      </c>
      <c r="AB25" s="91" t="n">
        <v>825</v>
      </c>
      <c r="AC25" s="91" t="n">
        <v>825</v>
      </c>
      <c r="AD25" s="91" t="n">
        <v>970</v>
      </c>
      <c r="AE25" s="91" t="n">
        <v>970</v>
      </c>
      <c r="AF25" s="91"/>
      <c r="AG25" s="92"/>
      <c r="AH25" s="92"/>
      <c r="AI25" s="92"/>
      <c r="AJ25" s="92"/>
      <c r="AK25" s="91"/>
      <c r="AL25" s="91"/>
      <c r="AM25" s="91"/>
      <c r="AN25" s="92" t="n">
        <v>785</v>
      </c>
      <c r="AO25" s="92" t="n">
        <v>785</v>
      </c>
      <c r="AP25" s="92" t="n">
        <v>950</v>
      </c>
      <c r="AQ25" s="92" t="n">
        <v>950</v>
      </c>
      <c r="AR25" s="91" t="n">
        <v>790</v>
      </c>
      <c r="AS25" s="91" t="n">
        <v>790</v>
      </c>
      <c r="AT25" s="91" t="n">
        <v>950</v>
      </c>
      <c r="AU25" s="91" t="n">
        <v>950</v>
      </c>
      <c r="AV25" s="92" t="n">
        <v>945</v>
      </c>
      <c r="AW25" s="92" t="n">
        <v>945</v>
      </c>
      <c r="AX25" s="92" t="n">
        <v>1130</v>
      </c>
      <c r="AY25" s="92" t="n">
        <v>1130</v>
      </c>
      <c r="AZ25" s="91" t="n">
        <v>980</v>
      </c>
      <c r="BA25" s="91" t="n">
        <v>980</v>
      </c>
      <c r="BB25" s="91" t="n">
        <v>1175</v>
      </c>
      <c r="BC25" s="91" t="n">
        <v>1175</v>
      </c>
      <c r="BD25" s="92" t="n">
        <v>880</v>
      </c>
      <c r="BE25" s="92" t="n">
        <v>880</v>
      </c>
      <c r="BF25" s="92" t="n">
        <v>1085</v>
      </c>
      <c r="BG25" s="92" t="n">
        <v>1085</v>
      </c>
      <c r="BH25" s="92" t="n">
        <v>970</v>
      </c>
      <c r="BI25" s="92" t="n">
        <v>970</v>
      </c>
      <c r="BJ25" s="92" t="n">
        <v>1180</v>
      </c>
      <c r="BK25" s="92" t="n">
        <v>1180</v>
      </c>
      <c r="BL25" s="91"/>
      <c r="BM25" s="91"/>
      <c r="BN25" s="91"/>
      <c r="BO25" s="91"/>
      <c r="BP25" s="91"/>
      <c r="BQ25" s="91"/>
      <c r="BR25" s="91"/>
      <c r="BS25" s="91"/>
      <c r="BT25" s="91"/>
      <c r="BU25" s="91"/>
      <c r="BV25" s="91"/>
      <c r="BW25" s="91"/>
      <c r="BX25" s="91"/>
      <c r="BY25" s="91"/>
      <c r="BZ25" s="91"/>
      <c r="CA25" s="91"/>
      <c r="CB25" s="91"/>
      <c r="CC25" s="91"/>
      <c r="CD25" s="91"/>
      <c r="CE25" s="91"/>
      <c r="CF25" s="91"/>
      <c r="CG25" s="91"/>
      <c r="CH25" s="91"/>
      <c r="CI25" s="91"/>
    </row>
    <row r="26" customFormat="false" ht="15" hidden="false" customHeight="false" outlineLevel="0" collapsed="false">
      <c r="J26" s="80" t="s">
        <v>147</v>
      </c>
      <c r="K26" s="80" t="s">
        <v>148</v>
      </c>
      <c r="L26" s="80" t="s">
        <v>149</v>
      </c>
      <c r="M26" s="81" t="n">
        <v>68127</v>
      </c>
      <c r="N26" s="80" t="s">
        <v>55</v>
      </c>
      <c r="O26" s="80" t="s">
        <v>56</v>
      </c>
      <c r="P26" s="82"/>
      <c r="Q26" s="83" t="n">
        <v>556</v>
      </c>
      <c r="R26" s="83" t="n">
        <v>673</v>
      </c>
      <c r="S26" s="84"/>
      <c r="T26" s="85" t="n">
        <f aca="false">(Q26/$U$3)/24</f>
        <v>0.308888888888889</v>
      </c>
      <c r="U26" s="85" t="n">
        <f aca="false">(R26/$U$3)/24</f>
        <v>0.373888888888889</v>
      </c>
      <c r="W26" s="86" t="str">
        <f aca="false">K26</f>
        <v>AB - 22</v>
      </c>
      <c r="X26" s="91" t="n">
        <v>825</v>
      </c>
      <c r="Y26" s="91" t="n">
        <v>825</v>
      </c>
      <c r="Z26" s="91" t="n">
        <v>970</v>
      </c>
      <c r="AA26" s="91" t="n">
        <v>970</v>
      </c>
      <c r="AB26" s="91" t="n">
        <v>825</v>
      </c>
      <c r="AC26" s="91" t="n">
        <v>825</v>
      </c>
      <c r="AD26" s="91" t="n">
        <v>970</v>
      </c>
      <c r="AE26" s="91" t="n">
        <v>970</v>
      </c>
      <c r="AF26" s="91"/>
      <c r="AG26" s="92"/>
      <c r="AH26" s="92"/>
      <c r="AI26" s="92"/>
      <c r="AJ26" s="92"/>
      <c r="AK26" s="91"/>
      <c r="AL26" s="91"/>
      <c r="AM26" s="91"/>
      <c r="AN26" s="92" t="n">
        <v>785</v>
      </c>
      <c r="AO26" s="92" t="n">
        <v>785</v>
      </c>
      <c r="AP26" s="92" t="n">
        <v>950</v>
      </c>
      <c r="AQ26" s="92" t="n">
        <v>950</v>
      </c>
      <c r="AR26" s="91" t="n">
        <v>790</v>
      </c>
      <c r="AS26" s="91" t="n">
        <v>790</v>
      </c>
      <c r="AT26" s="91" t="n">
        <v>950</v>
      </c>
      <c r="AU26" s="91" t="n">
        <v>950</v>
      </c>
      <c r="AV26" s="92" t="n">
        <v>950</v>
      </c>
      <c r="AW26" s="92" t="n">
        <v>950</v>
      </c>
      <c r="AX26" s="92" t="n">
        <v>1135</v>
      </c>
      <c r="AY26" s="92" t="n">
        <v>1135</v>
      </c>
      <c r="AZ26" s="91" t="n">
        <v>980</v>
      </c>
      <c r="BA26" s="91" t="n">
        <v>980</v>
      </c>
      <c r="BB26" s="91" t="n">
        <v>1175</v>
      </c>
      <c r="BC26" s="91" t="n">
        <v>1175</v>
      </c>
      <c r="BD26" s="92" t="n">
        <v>865</v>
      </c>
      <c r="BE26" s="92" t="n">
        <v>865</v>
      </c>
      <c r="BF26" s="92" t="n">
        <v>1055</v>
      </c>
      <c r="BG26" s="92" t="n">
        <v>1055</v>
      </c>
      <c r="BH26" s="92" t="n">
        <v>920</v>
      </c>
      <c r="BI26" s="92" t="n">
        <v>920</v>
      </c>
      <c r="BJ26" s="92" t="n">
        <v>1125</v>
      </c>
      <c r="BK26" s="92" t="n">
        <v>1125</v>
      </c>
      <c r="BL26" s="91"/>
      <c r="BM26" s="91"/>
      <c r="BN26" s="91"/>
      <c r="BO26" s="91"/>
      <c r="BP26" s="91"/>
      <c r="BQ26" s="91"/>
      <c r="BR26" s="91"/>
      <c r="BS26" s="91"/>
      <c r="BT26" s="91"/>
      <c r="BU26" s="91"/>
      <c r="BV26" s="91"/>
      <c r="BW26" s="91"/>
      <c r="BX26" s="91"/>
      <c r="BY26" s="91"/>
      <c r="BZ26" s="91"/>
      <c r="CA26" s="91"/>
      <c r="CB26" s="91"/>
      <c r="CC26" s="91"/>
      <c r="CD26" s="91"/>
      <c r="CE26" s="91"/>
      <c r="CF26" s="91"/>
      <c r="CG26" s="91"/>
      <c r="CH26" s="91"/>
      <c r="CI26" s="91"/>
    </row>
    <row r="27" customFormat="false" ht="15" hidden="false" customHeight="false" outlineLevel="0" collapsed="false">
      <c r="J27" s="80" t="s">
        <v>150</v>
      </c>
      <c r="K27" s="80" t="s">
        <v>151</v>
      </c>
      <c r="L27" s="80" t="s">
        <v>152</v>
      </c>
      <c r="M27" s="81" t="n">
        <v>70100</v>
      </c>
      <c r="N27" s="80" t="s">
        <v>55</v>
      </c>
      <c r="O27" s="80" t="s">
        <v>56</v>
      </c>
      <c r="P27" s="82"/>
      <c r="Q27" s="83" t="n">
        <v>574</v>
      </c>
      <c r="R27" s="83" t="n">
        <v>691</v>
      </c>
      <c r="S27" s="84"/>
      <c r="T27" s="85" t="n">
        <f aca="false">(Q27/$U$3)/24</f>
        <v>0.318888888888889</v>
      </c>
      <c r="U27" s="85" t="n">
        <f aca="false">(R27/$U$3)/24</f>
        <v>0.383888888888889</v>
      </c>
      <c r="W27" s="86" t="str">
        <f aca="false">K27</f>
        <v>AB - 23</v>
      </c>
      <c r="X27" s="91" t="n">
        <v>970</v>
      </c>
      <c r="Y27" s="91" t="n">
        <v>970</v>
      </c>
      <c r="Z27" s="91" t="n">
        <v>1115</v>
      </c>
      <c r="AA27" s="91" t="n">
        <v>1115</v>
      </c>
      <c r="AB27" s="91" t="n">
        <v>970</v>
      </c>
      <c r="AC27" s="91" t="n">
        <v>970</v>
      </c>
      <c r="AD27" s="91" t="n">
        <v>1115</v>
      </c>
      <c r="AE27" s="91" t="n">
        <v>1115</v>
      </c>
      <c r="AF27" s="91"/>
      <c r="AG27" s="92"/>
      <c r="AH27" s="92"/>
      <c r="AI27" s="92"/>
      <c r="AJ27" s="92"/>
      <c r="AK27" s="91"/>
      <c r="AL27" s="91"/>
      <c r="AM27" s="91"/>
      <c r="AN27" s="92" t="n">
        <v>1015</v>
      </c>
      <c r="AO27" s="92" t="n">
        <v>1015</v>
      </c>
      <c r="AP27" s="92" t="n">
        <v>1180</v>
      </c>
      <c r="AQ27" s="92" t="n">
        <v>1180</v>
      </c>
      <c r="AR27" s="91" t="n">
        <v>1015</v>
      </c>
      <c r="AS27" s="91" t="n">
        <v>1015</v>
      </c>
      <c r="AT27" s="91" t="n">
        <v>1175</v>
      </c>
      <c r="AU27" s="91" t="n">
        <v>1175</v>
      </c>
      <c r="AV27" s="92" t="n">
        <v>1170</v>
      </c>
      <c r="AW27" s="92" t="n">
        <v>1170</v>
      </c>
      <c r="AX27" s="92" t="n">
        <v>1365</v>
      </c>
      <c r="AY27" s="92" t="n">
        <v>1365</v>
      </c>
      <c r="AZ27" s="91" t="n">
        <v>1210</v>
      </c>
      <c r="BA27" s="91" t="n">
        <v>1210</v>
      </c>
      <c r="BB27" s="91" t="n">
        <v>1415</v>
      </c>
      <c r="BC27" s="91" t="n">
        <v>1415</v>
      </c>
      <c r="BD27" s="92" t="n">
        <v>1135</v>
      </c>
      <c r="BE27" s="92" t="n">
        <v>1135</v>
      </c>
      <c r="BF27" s="92" t="n">
        <v>1335</v>
      </c>
      <c r="BG27" s="92" t="n">
        <v>1335</v>
      </c>
      <c r="BH27" s="92" t="n">
        <v>1210</v>
      </c>
      <c r="BI27" s="92" t="n">
        <v>1210</v>
      </c>
      <c r="BJ27" s="92" t="n">
        <v>1425</v>
      </c>
      <c r="BK27" s="92" t="n">
        <v>1425</v>
      </c>
      <c r="BL27" s="91"/>
      <c r="BM27" s="91"/>
      <c r="BN27" s="91"/>
      <c r="BO27" s="91"/>
      <c r="BP27" s="91"/>
      <c r="BQ27" s="91"/>
      <c r="BR27" s="91"/>
      <c r="BS27" s="91"/>
      <c r="BT27" s="91"/>
      <c r="BU27" s="91"/>
      <c r="BV27" s="91"/>
      <c r="BW27" s="91"/>
      <c r="BX27" s="91"/>
      <c r="BY27" s="91"/>
      <c r="BZ27" s="91"/>
      <c r="CA27" s="91"/>
      <c r="CB27" s="91"/>
      <c r="CC27" s="91"/>
      <c r="CD27" s="91"/>
      <c r="CE27" s="91"/>
      <c r="CF27" s="91"/>
      <c r="CG27" s="91"/>
      <c r="CH27" s="91"/>
      <c r="CI27" s="91"/>
    </row>
    <row r="28" customFormat="false" ht="15" hidden="false" customHeight="false" outlineLevel="0" collapsed="false">
      <c r="J28" s="80" t="s">
        <v>153</v>
      </c>
      <c r="K28" s="80" t="s">
        <v>154</v>
      </c>
      <c r="L28" s="80" t="s">
        <v>155</v>
      </c>
      <c r="M28" s="81" t="n">
        <v>70170</v>
      </c>
      <c r="N28" s="80" t="s">
        <v>55</v>
      </c>
      <c r="O28" s="80" t="s">
        <v>56</v>
      </c>
      <c r="P28" s="82"/>
      <c r="Q28" s="83" t="n">
        <v>525</v>
      </c>
      <c r="R28" s="83" t="n">
        <v>657</v>
      </c>
      <c r="S28" s="84"/>
      <c r="T28" s="85" t="n">
        <f aca="false">(Q28/$U$3)/24</f>
        <v>0.291666666666667</v>
      </c>
      <c r="U28" s="85" t="n">
        <f aca="false">(R28/$U$3)/24</f>
        <v>0.365</v>
      </c>
      <c r="W28" s="86" t="str">
        <f aca="false">K28</f>
        <v>AB - 24</v>
      </c>
      <c r="X28" s="91" t="n">
        <v>875</v>
      </c>
      <c r="Y28" s="91" t="n">
        <v>875</v>
      </c>
      <c r="Z28" s="91" t="n">
        <v>1020</v>
      </c>
      <c r="AA28" s="91" t="n">
        <v>1020</v>
      </c>
      <c r="AB28" s="91" t="n">
        <v>875</v>
      </c>
      <c r="AC28" s="91" t="n">
        <v>875</v>
      </c>
      <c r="AD28" s="91" t="n">
        <v>1020</v>
      </c>
      <c r="AE28" s="91" t="n">
        <v>1020</v>
      </c>
      <c r="AF28" s="91"/>
      <c r="AG28" s="92"/>
      <c r="AH28" s="92"/>
      <c r="AI28" s="92"/>
      <c r="AJ28" s="92"/>
      <c r="AK28" s="91"/>
      <c r="AL28" s="91"/>
      <c r="AM28" s="91"/>
      <c r="AN28" s="92" t="n">
        <v>900</v>
      </c>
      <c r="AO28" s="92" t="n">
        <v>900</v>
      </c>
      <c r="AP28" s="92" t="n">
        <v>1060</v>
      </c>
      <c r="AQ28" s="92" t="n">
        <v>1060</v>
      </c>
      <c r="AR28" s="91" t="n">
        <v>895</v>
      </c>
      <c r="AS28" s="91" t="n">
        <v>895</v>
      </c>
      <c r="AT28" s="91" t="n">
        <v>1055</v>
      </c>
      <c r="AU28" s="91" t="n">
        <v>1055</v>
      </c>
      <c r="AV28" s="92" t="n">
        <v>1050</v>
      </c>
      <c r="AW28" s="92" t="n">
        <v>1050</v>
      </c>
      <c r="AX28" s="92" t="n">
        <v>1240</v>
      </c>
      <c r="AY28" s="92" t="n">
        <v>1240</v>
      </c>
      <c r="AZ28" s="91" t="n">
        <v>1090</v>
      </c>
      <c r="BA28" s="91" t="n">
        <v>1090</v>
      </c>
      <c r="BB28" s="91" t="n">
        <v>1290</v>
      </c>
      <c r="BC28" s="91" t="n">
        <v>1290</v>
      </c>
      <c r="BD28" s="92" t="n">
        <v>1185</v>
      </c>
      <c r="BE28" s="92" t="n">
        <v>1185</v>
      </c>
      <c r="BF28" s="92" t="n">
        <v>1400</v>
      </c>
      <c r="BG28" s="92" t="n">
        <v>1400</v>
      </c>
      <c r="BH28" s="92" t="n">
        <v>1225</v>
      </c>
      <c r="BI28" s="92" t="n">
        <v>1225</v>
      </c>
      <c r="BJ28" s="92" t="n">
        <v>1445</v>
      </c>
      <c r="BK28" s="92" t="n">
        <v>1445</v>
      </c>
      <c r="BL28" s="91"/>
      <c r="BM28" s="91"/>
      <c r="BN28" s="91"/>
      <c r="BO28" s="91"/>
      <c r="BP28" s="91"/>
      <c r="BQ28" s="91"/>
      <c r="BR28" s="91"/>
      <c r="BS28" s="91"/>
      <c r="BT28" s="91"/>
      <c r="BU28" s="91"/>
      <c r="BV28" s="91"/>
      <c r="BW28" s="91"/>
      <c r="BX28" s="91"/>
      <c r="BY28" s="91"/>
      <c r="BZ28" s="91"/>
      <c r="CA28" s="91"/>
      <c r="CB28" s="91"/>
      <c r="CC28" s="91"/>
      <c r="CD28" s="91"/>
      <c r="CE28" s="91"/>
      <c r="CF28" s="91"/>
      <c r="CG28" s="91"/>
      <c r="CH28" s="91"/>
      <c r="CI28" s="91"/>
    </row>
    <row r="29" customFormat="false" ht="15" hidden="false" customHeight="false" outlineLevel="0" collapsed="false">
      <c r="J29" s="80" t="s">
        <v>156</v>
      </c>
      <c r="K29" s="80" t="s">
        <v>157</v>
      </c>
      <c r="L29" s="80" t="s">
        <v>158</v>
      </c>
      <c r="M29" s="81" t="n">
        <v>70300</v>
      </c>
      <c r="N29" s="80" t="s">
        <v>55</v>
      </c>
      <c r="O29" s="80" t="s">
        <v>56</v>
      </c>
      <c r="P29" s="82"/>
      <c r="Q29" s="83" t="n">
        <v>500</v>
      </c>
      <c r="R29" s="83" t="n">
        <v>616</v>
      </c>
      <c r="S29" s="84"/>
      <c r="T29" s="85" t="n">
        <f aca="false">(Q29/$U$3)/24</f>
        <v>0.277777777777778</v>
      </c>
      <c r="U29" s="85" t="n">
        <f aca="false">(R29/$U$3)/24</f>
        <v>0.342222222222222</v>
      </c>
      <c r="W29" s="86" t="str">
        <f aca="false">K29</f>
        <v>AB - 25</v>
      </c>
      <c r="X29" s="91" t="n">
        <v>850</v>
      </c>
      <c r="Y29" s="91" t="n">
        <v>850</v>
      </c>
      <c r="Z29" s="91" t="n">
        <v>995</v>
      </c>
      <c r="AA29" s="91" t="n">
        <v>995</v>
      </c>
      <c r="AB29" s="91" t="n">
        <v>850</v>
      </c>
      <c r="AC29" s="91" t="n">
        <v>850</v>
      </c>
      <c r="AD29" s="91" t="n">
        <v>995</v>
      </c>
      <c r="AE29" s="91" t="n">
        <v>995</v>
      </c>
      <c r="AF29" s="91"/>
      <c r="AG29" s="92"/>
      <c r="AH29" s="92"/>
      <c r="AI29" s="92"/>
      <c r="AJ29" s="92"/>
      <c r="AK29" s="91"/>
      <c r="AL29" s="91"/>
      <c r="AM29" s="91"/>
      <c r="AN29" s="92" t="n">
        <v>815</v>
      </c>
      <c r="AO29" s="92" t="n">
        <v>815</v>
      </c>
      <c r="AP29" s="92" t="n">
        <v>980</v>
      </c>
      <c r="AQ29" s="92" t="n">
        <v>980</v>
      </c>
      <c r="AR29" s="91" t="n">
        <v>815</v>
      </c>
      <c r="AS29" s="91" t="n">
        <v>815</v>
      </c>
      <c r="AT29" s="91" t="n">
        <v>975</v>
      </c>
      <c r="AU29" s="91" t="n">
        <v>975</v>
      </c>
      <c r="AV29" s="92" t="n">
        <v>970</v>
      </c>
      <c r="AW29" s="92" t="n">
        <v>970</v>
      </c>
      <c r="AX29" s="92" t="n">
        <v>1160</v>
      </c>
      <c r="AY29" s="92" t="n">
        <v>1160</v>
      </c>
      <c r="AZ29" s="91" t="n">
        <v>1005</v>
      </c>
      <c r="BA29" s="91" t="n">
        <v>1005</v>
      </c>
      <c r="BB29" s="91" t="n">
        <v>1200</v>
      </c>
      <c r="BC29" s="91" t="n">
        <v>1200</v>
      </c>
      <c r="BD29" s="92" t="n">
        <v>865</v>
      </c>
      <c r="BE29" s="92" t="n">
        <v>865</v>
      </c>
      <c r="BF29" s="92" t="n">
        <v>1030</v>
      </c>
      <c r="BG29" s="92" t="n">
        <v>1030</v>
      </c>
      <c r="BH29" s="92" t="n">
        <v>920</v>
      </c>
      <c r="BI29" s="92" t="n">
        <v>920</v>
      </c>
      <c r="BJ29" s="92" t="n">
        <v>1095</v>
      </c>
      <c r="BK29" s="92" t="n">
        <v>1095</v>
      </c>
      <c r="BL29" s="91"/>
      <c r="BM29" s="91"/>
      <c r="BN29" s="91"/>
      <c r="BO29" s="91"/>
      <c r="BP29" s="91"/>
      <c r="BQ29" s="91"/>
      <c r="BR29" s="91"/>
      <c r="BS29" s="91"/>
      <c r="BT29" s="91"/>
      <c r="BU29" s="91"/>
      <c r="BV29" s="91"/>
      <c r="BW29" s="91"/>
      <c r="BX29" s="91"/>
      <c r="BY29" s="91"/>
      <c r="BZ29" s="91"/>
      <c r="CA29" s="91"/>
      <c r="CB29" s="91"/>
      <c r="CC29" s="91"/>
      <c r="CD29" s="91"/>
      <c r="CE29" s="91"/>
      <c r="CF29" s="91"/>
      <c r="CG29" s="91"/>
      <c r="CH29" s="91"/>
      <c r="CI29" s="91"/>
    </row>
    <row r="30" customFormat="false" ht="15" hidden="false" customHeight="false" outlineLevel="0" collapsed="false">
      <c r="J30" s="80" t="s">
        <v>159</v>
      </c>
      <c r="K30" s="80" t="s">
        <v>160</v>
      </c>
      <c r="L30" s="80" t="s">
        <v>161</v>
      </c>
      <c r="M30" s="81" t="n">
        <v>70700</v>
      </c>
      <c r="N30" s="80" t="s">
        <v>55</v>
      </c>
      <c r="O30" s="80" t="s">
        <v>56</v>
      </c>
      <c r="P30" s="82"/>
      <c r="Q30" s="83" t="n">
        <v>577</v>
      </c>
      <c r="R30" s="83" t="n">
        <v>693</v>
      </c>
      <c r="S30" s="84"/>
      <c r="T30" s="85" t="n">
        <f aca="false">(Q30/$U$3)/24</f>
        <v>0.320555555555556</v>
      </c>
      <c r="U30" s="85" t="n">
        <f aca="false">(R30/$U$3)/24</f>
        <v>0.385</v>
      </c>
      <c r="W30" s="86" t="str">
        <f aca="false">K30</f>
        <v>AB - 26</v>
      </c>
      <c r="X30" s="91" t="n">
        <v>970</v>
      </c>
      <c r="Y30" s="91" t="n">
        <v>970</v>
      </c>
      <c r="Z30" s="91" t="n">
        <v>1115</v>
      </c>
      <c r="AA30" s="91" t="n">
        <v>1115</v>
      </c>
      <c r="AB30" s="91" t="n">
        <v>970</v>
      </c>
      <c r="AC30" s="91" t="n">
        <v>970</v>
      </c>
      <c r="AD30" s="91" t="n">
        <v>1115</v>
      </c>
      <c r="AE30" s="91" t="n">
        <v>1115</v>
      </c>
      <c r="AF30" s="91"/>
      <c r="AG30" s="92"/>
      <c r="AH30" s="92"/>
      <c r="AI30" s="92"/>
      <c r="AJ30" s="92"/>
      <c r="AK30" s="91"/>
      <c r="AL30" s="91"/>
      <c r="AM30" s="91"/>
      <c r="AN30" s="92" t="n">
        <v>1025</v>
      </c>
      <c r="AO30" s="92" t="n">
        <v>1025</v>
      </c>
      <c r="AP30" s="92" t="n">
        <v>1190</v>
      </c>
      <c r="AQ30" s="92" t="n">
        <v>1190</v>
      </c>
      <c r="AR30" s="91" t="n">
        <v>1025</v>
      </c>
      <c r="AS30" s="91" t="n">
        <v>1025</v>
      </c>
      <c r="AT30" s="91" t="n">
        <v>1185</v>
      </c>
      <c r="AU30" s="91" t="n">
        <v>1185</v>
      </c>
      <c r="AV30" s="92" t="n">
        <v>1180</v>
      </c>
      <c r="AW30" s="92" t="n">
        <v>1180</v>
      </c>
      <c r="AX30" s="92" t="n">
        <v>1375</v>
      </c>
      <c r="AY30" s="92" t="n">
        <v>1375</v>
      </c>
      <c r="AZ30" s="91" t="n">
        <v>1220</v>
      </c>
      <c r="BA30" s="91" t="n">
        <v>1220</v>
      </c>
      <c r="BB30" s="91" t="n">
        <v>1425</v>
      </c>
      <c r="BC30" s="91" t="n">
        <v>1425</v>
      </c>
      <c r="BD30" s="92" t="n">
        <v>1140</v>
      </c>
      <c r="BE30" s="92" t="n">
        <v>1140</v>
      </c>
      <c r="BF30" s="92" t="n">
        <v>1340</v>
      </c>
      <c r="BG30" s="92" t="n">
        <v>1340</v>
      </c>
      <c r="BH30" s="92" t="n">
        <v>1215</v>
      </c>
      <c r="BI30" s="92" t="n">
        <v>1215</v>
      </c>
      <c r="BJ30" s="92" t="n">
        <v>1430</v>
      </c>
      <c r="BK30" s="92" t="n">
        <v>1430</v>
      </c>
      <c r="BL30" s="91"/>
      <c r="BM30" s="91"/>
      <c r="BN30" s="91"/>
      <c r="BO30" s="91"/>
      <c r="BP30" s="91"/>
      <c r="BQ30" s="91"/>
      <c r="BR30" s="91"/>
      <c r="BS30" s="91"/>
      <c r="BT30" s="91"/>
      <c r="BU30" s="91"/>
      <c r="BV30" s="91"/>
      <c r="BW30" s="91"/>
      <c r="BX30" s="91"/>
      <c r="BY30" s="91"/>
      <c r="BZ30" s="91"/>
      <c r="CA30" s="91"/>
      <c r="CB30" s="91"/>
      <c r="CC30" s="91"/>
      <c r="CD30" s="91"/>
      <c r="CE30" s="91"/>
      <c r="CF30" s="91"/>
      <c r="CG30" s="91"/>
      <c r="CH30" s="91"/>
      <c r="CI30" s="91"/>
    </row>
    <row r="31" customFormat="false" ht="15" hidden="false" customHeight="false" outlineLevel="0" collapsed="false">
      <c r="J31" s="80" t="s">
        <v>162</v>
      </c>
      <c r="K31" s="80" t="s">
        <v>163</v>
      </c>
      <c r="L31" s="80" t="s">
        <v>164</v>
      </c>
      <c r="M31" s="81" t="n">
        <v>90400</v>
      </c>
      <c r="N31" s="80" t="s">
        <v>55</v>
      </c>
      <c r="O31" s="80" t="s">
        <v>56</v>
      </c>
      <c r="P31" s="82"/>
      <c r="Q31" s="83" t="n">
        <v>555</v>
      </c>
      <c r="R31" s="83" t="n">
        <v>671</v>
      </c>
      <c r="S31" s="84"/>
      <c r="T31" s="85" t="n">
        <f aca="false">(Q31/$U$3)/24</f>
        <v>0.308333333333333</v>
      </c>
      <c r="U31" s="85" t="n">
        <f aca="false">(R31/$U$3)/24</f>
        <v>0.372777777777778</v>
      </c>
      <c r="W31" s="86" t="str">
        <f aca="false">K31</f>
        <v>AB - 27</v>
      </c>
      <c r="X31" s="91" t="n">
        <v>855</v>
      </c>
      <c r="Y31" s="91" t="n">
        <v>855</v>
      </c>
      <c r="Z31" s="91" t="n">
        <v>995</v>
      </c>
      <c r="AA31" s="91" t="n">
        <v>995</v>
      </c>
      <c r="AB31" s="91" t="n">
        <v>855</v>
      </c>
      <c r="AC31" s="91" t="n">
        <v>855</v>
      </c>
      <c r="AD31" s="91" t="n">
        <v>995</v>
      </c>
      <c r="AE31" s="91" t="n">
        <v>995</v>
      </c>
      <c r="AF31" s="91"/>
      <c r="AG31" s="92"/>
      <c r="AH31" s="92"/>
      <c r="AI31" s="92"/>
      <c r="AJ31" s="92"/>
      <c r="AK31" s="91"/>
      <c r="AL31" s="91"/>
      <c r="AM31" s="91"/>
      <c r="AN31" s="92" t="n">
        <v>820</v>
      </c>
      <c r="AO31" s="92" t="n">
        <v>820</v>
      </c>
      <c r="AP31" s="92" t="n">
        <v>985</v>
      </c>
      <c r="AQ31" s="92" t="n">
        <v>985</v>
      </c>
      <c r="AR31" s="91" t="n">
        <v>820</v>
      </c>
      <c r="AS31" s="91" t="n">
        <v>820</v>
      </c>
      <c r="AT31" s="91" t="n">
        <v>980</v>
      </c>
      <c r="AU31" s="91" t="n">
        <v>980</v>
      </c>
      <c r="AV31" s="92" t="n">
        <v>970</v>
      </c>
      <c r="AW31" s="92" t="n">
        <v>970</v>
      </c>
      <c r="AX31" s="92" t="n">
        <v>1160</v>
      </c>
      <c r="AY31" s="92" t="n">
        <v>1160</v>
      </c>
      <c r="AZ31" s="91" t="n">
        <v>1010</v>
      </c>
      <c r="BA31" s="91" t="n">
        <v>1010</v>
      </c>
      <c r="BB31" s="91" t="n">
        <v>1205</v>
      </c>
      <c r="BC31" s="91" t="n">
        <v>1205</v>
      </c>
      <c r="BD31" s="92" t="n">
        <v>1050</v>
      </c>
      <c r="BE31" s="92" t="n">
        <v>1050</v>
      </c>
      <c r="BF31" s="92" t="n">
        <v>1250</v>
      </c>
      <c r="BG31" s="92" t="n">
        <v>1250</v>
      </c>
      <c r="BH31" s="92" t="n">
        <v>1085</v>
      </c>
      <c r="BI31" s="92" t="n">
        <v>1085</v>
      </c>
      <c r="BJ31" s="92" t="n">
        <v>1290</v>
      </c>
      <c r="BK31" s="92" t="n">
        <v>1290</v>
      </c>
      <c r="BL31" s="91"/>
      <c r="BM31" s="91"/>
      <c r="BN31" s="91"/>
      <c r="BO31" s="91"/>
      <c r="BP31" s="91"/>
      <c r="BQ31" s="91"/>
      <c r="BR31" s="91"/>
      <c r="BS31" s="91"/>
      <c r="BT31" s="91"/>
      <c r="BU31" s="91"/>
      <c r="BV31" s="91"/>
      <c r="BW31" s="91"/>
      <c r="BX31" s="91"/>
      <c r="BY31" s="91"/>
      <c r="BZ31" s="91"/>
      <c r="CA31" s="91"/>
      <c r="CB31" s="91"/>
      <c r="CC31" s="91"/>
      <c r="CD31" s="91"/>
      <c r="CE31" s="91"/>
      <c r="CF31" s="91"/>
      <c r="CG31" s="91"/>
      <c r="CH31" s="91"/>
      <c r="CI31" s="91"/>
    </row>
    <row r="32" customFormat="false" ht="15" hidden="false" customHeight="false" outlineLevel="0" collapsed="false">
      <c r="J32" s="116" t="s">
        <v>165</v>
      </c>
      <c r="K32" s="117"/>
      <c r="L32" s="117"/>
      <c r="M32" s="83"/>
      <c r="N32" s="83"/>
      <c r="O32" s="83"/>
      <c r="P32" s="118"/>
      <c r="Q32" s="83"/>
      <c r="R32" s="83"/>
      <c r="S32" s="84"/>
      <c r="T32" s="85" t="n">
        <f aca="false">(Q32/$U$3)/24</f>
        <v>0</v>
      </c>
      <c r="U32" s="85" t="n">
        <f aca="false">(R32/$U$3)/24</f>
        <v>0</v>
      </c>
      <c r="W32" s="86"/>
      <c r="X32" s="119"/>
      <c r="Y32" s="119"/>
      <c r="Z32" s="119"/>
      <c r="AA32" s="119"/>
      <c r="AB32" s="119"/>
      <c r="AC32" s="119"/>
      <c r="AD32" s="119"/>
      <c r="AE32" s="119"/>
      <c r="AF32" s="92"/>
      <c r="AG32" s="92"/>
      <c r="AH32" s="92"/>
      <c r="AI32" s="92"/>
      <c r="AJ32" s="92"/>
      <c r="AK32" s="92"/>
      <c r="AL32" s="92"/>
      <c r="AM32" s="92"/>
      <c r="AN32" s="92"/>
      <c r="AO32" s="92"/>
      <c r="AP32" s="92"/>
      <c r="AQ32" s="92"/>
      <c r="AR32" s="92"/>
      <c r="AS32" s="92"/>
      <c r="AT32" s="92"/>
      <c r="AU32" s="92"/>
      <c r="AV32" s="92"/>
      <c r="AW32" s="92"/>
      <c r="AX32" s="92"/>
      <c r="AY32" s="92"/>
      <c r="AZ32" s="92"/>
      <c r="BA32" s="92"/>
      <c r="BB32" s="92"/>
      <c r="BC32" s="92"/>
      <c r="BD32" s="92"/>
      <c r="BE32" s="92"/>
      <c r="BF32" s="92"/>
      <c r="BG32" s="92"/>
      <c r="BH32" s="92"/>
      <c r="BI32" s="92"/>
      <c r="BJ32" s="92"/>
      <c r="BK32" s="92"/>
      <c r="BL32" s="92"/>
      <c r="BM32" s="92"/>
      <c r="BN32" s="92"/>
      <c r="BO32" s="92"/>
      <c r="BP32" s="92"/>
      <c r="BQ32" s="92"/>
      <c r="BR32" s="92"/>
      <c r="BS32" s="92"/>
      <c r="BT32" s="92"/>
      <c r="BU32" s="92"/>
      <c r="BV32" s="92"/>
      <c r="BW32" s="92"/>
      <c r="BX32" s="92"/>
      <c r="BY32" s="92"/>
      <c r="BZ32" s="92"/>
      <c r="CA32" s="92"/>
      <c r="CB32" s="92"/>
      <c r="CC32" s="92"/>
      <c r="CD32" s="92"/>
      <c r="CE32" s="92"/>
      <c r="CF32" s="92"/>
      <c r="CG32" s="92"/>
      <c r="CH32" s="92"/>
      <c r="CI32" s="92"/>
    </row>
    <row r="33" customFormat="false" ht="15" hidden="false" customHeight="false" outlineLevel="0" collapsed="false">
      <c r="J33" s="116" t="s">
        <v>166</v>
      </c>
      <c r="K33" s="117"/>
      <c r="L33" s="117"/>
      <c r="M33" s="83"/>
      <c r="N33" s="83"/>
      <c r="O33" s="83"/>
      <c r="P33" s="118"/>
      <c r="Q33" s="83"/>
      <c r="R33" s="83"/>
      <c r="S33" s="84"/>
      <c r="T33" s="85" t="n">
        <f aca="false">(Q33/$U$3)/24</f>
        <v>0</v>
      </c>
      <c r="U33" s="85" t="n">
        <f aca="false">(R33/$U$3)/24</f>
        <v>0</v>
      </c>
      <c r="W33" s="86"/>
      <c r="X33" s="119"/>
      <c r="Y33" s="119"/>
      <c r="Z33" s="119"/>
      <c r="AA33" s="119"/>
      <c r="AB33" s="119"/>
      <c r="AC33" s="119"/>
      <c r="AD33" s="119"/>
      <c r="AE33" s="119"/>
      <c r="AF33" s="92"/>
      <c r="AG33" s="92"/>
      <c r="AH33" s="92"/>
      <c r="AI33" s="92"/>
      <c r="AJ33" s="92"/>
      <c r="AK33" s="92"/>
      <c r="AL33" s="92"/>
      <c r="AM33" s="92"/>
      <c r="AN33" s="92"/>
      <c r="AO33" s="92"/>
      <c r="AP33" s="92"/>
      <c r="AQ33" s="92"/>
      <c r="AR33" s="92"/>
      <c r="AS33" s="92"/>
      <c r="AT33" s="92"/>
      <c r="AU33" s="92"/>
      <c r="AV33" s="92"/>
      <c r="AW33" s="92"/>
      <c r="AX33" s="92"/>
      <c r="AY33" s="92"/>
      <c r="AZ33" s="92"/>
      <c r="BA33" s="92"/>
      <c r="BB33" s="92"/>
      <c r="BC33" s="92"/>
      <c r="BD33" s="92"/>
      <c r="BE33" s="92"/>
      <c r="BF33" s="92"/>
      <c r="BG33" s="92"/>
      <c r="BH33" s="92"/>
      <c r="BI33" s="92"/>
      <c r="BJ33" s="92"/>
      <c r="BK33" s="92"/>
      <c r="BL33" s="92"/>
      <c r="BM33" s="92"/>
      <c r="BN33" s="92"/>
      <c r="BO33" s="92"/>
      <c r="BP33" s="92"/>
      <c r="BQ33" s="92"/>
      <c r="BR33" s="92"/>
      <c r="BS33" s="92"/>
      <c r="BT33" s="92"/>
      <c r="BU33" s="92"/>
      <c r="BV33" s="92"/>
      <c r="BW33" s="92"/>
      <c r="BX33" s="92"/>
      <c r="BY33" s="92"/>
      <c r="BZ33" s="92"/>
      <c r="CA33" s="92"/>
      <c r="CB33" s="92"/>
      <c r="CC33" s="92"/>
      <c r="CD33" s="92"/>
      <c r="CE33" s="92"/>
      <c r="CF33" s="92"/>
      <c r="CG33" s="92"/>
      <c r="CH33" s="92"/>
      <c r="CI33" s="92"/>
    </row>
    <row r="34" customFormat="false" ht="15" hidden="false" customHeight="false" outlineLevel="0" collapsed="false">
      <c r="J34" s="116" t="s">
        <v>167</v>
      </c>
      <c r="K34" s="117"/>
      <c r="L34" s="117"/>
      <c r="M34" s="83"/>
      <c r="N34" s="83"/>
      <c r="O34" s="83"/>
      <c r="P34" s="118"/>
      <c r="Q34" s="83"/>
      <c r="R34" s="83"/>
      <c r="S34" s="84"/>
      <c r="T34" s="85" t="n">
        <f aca="false">(Q34/$U$3)/24</f>
        <v>0</v>
      </c>
      <c r="U34" s="85" t="n">
        <f aca="false">(R34/$U$3)/24</f>
        <v>0</v>
      </c>
      <c r="W34" s="86"/>
      <c r="X34" s="119"/>
      <c r="Y34" s="119"/>
      <c r="Z34" s="119"/>
      <c r="AA34" s="119"/>
      <c r="AB34" s="119"/>
      <c r="AC34" s="119"/>
      <c r="AD34" s="119"/>
      <c r="AE34" s="119"/>
      <c r="AF34" s="92"/>
      <c r="AG34" s="92"/>
      <c r="AH34" s="92"/>
      <c r="AI34" s="92"/>
      <c r="AJ34" s="92"/>
      <c r="AK34" s="92"/>
      <c r="AL34" s="92"/>
      <c r="AM34" s="92"/>
      <c r="AN34" s="92"/>
      <c r="AO34" s="92"/>
      <c r="AP34" s="92"/>
      <c r="AQ34" s="92"/>
      <c r="AR34" s="92"/>
      <c r="AS34" s="92"/>
      <c r="AT34" s="92"/>
      <c r="AU34" s="92"/>
      <c r="AV34" s="92"/>
      <c r="AW34" s="92"/>
      <c r="AX34" s="92"/>
      <c r="AY34" s="92"/>
      <c r="AZ34" s="92"/>
      <c r="BA34" s="92"/>
      <c r="BB34" s="92"/>
      <c r="BC34" s="92"/>
      <c r="BD34" s="92"/>
      <c r="BE34" s="92"/>
      <c r="BF34" s="92"/>
      <c r="BG34" s="92"/>
      <c r="BH34" s="92"/>
      <c r="BI34" s="92"/>
      <c r="BJ34" s="92"/>
      <c r="BK34" s="92"/>
      <c r="BL34" s="92"/>
      <c r="BM34" s="92"/>
      <c r="BN34" s="92"/>
      <c r="BO34" s="92"/>
      <c r="BP34" s="92"/>
      <c r="BQ34" s="92"/>
      <c r="BR34" s="92"/>
      <c r="BS34" s="92"/>
      <c r="BT34" s="92"/>
      <c r="BU34" s="92"/>
      <c r="BV34" s="92"/>
      <c r="BW34" s="92"/>
      <c r="BX34" s="92"/>
      <c r="BY34" s="92"/>
      <c r="BZ34" s="92"/>
      <c r="CA34" s="92"/>
      <c r="CB34" s="92"/>
      <c r="CC34" s="92"/>
      <c r="CD34" s="92"/>
      <c r="CE34" s="92"/>
      <c r="CF34" s="92"/>
      <c r="CG34" s="92"/>
      <c r="CH34" s="92"/>
      <c r="CI34" s="92"/>
    </row>
    <row r="35" customFormat="false" ht="15" hidden="false" customHeight="false" outlineLevel="0" collapsed="false">
      <c r="J35" s="116" t="s">
        <v>168</v>
      </c>
      <c r="K35" s="117"/>
      <c r="L35" s="117"/>
      <c r="M35" s="83"/>
      <c r="N35" s="83"/>
      <c r="O35" s="83"/>
      <c r="P35" s="118"/>
      <c r="Q35" s="83"/>
      <c r="R35" s="83"/>
      <c r="S35" s="84"/>
      <c r="T35" s="85" t="n">
        <f aca="false">(Q35/$U$3)/24</f>
        <v>0</v>
      </c>
      <c r="U35" s="85" t="n">
        <f aca="false">(R35/$U$3)/24</f>
        <v>0</v>
      </c>
      <c r="W35" s="86"/>
      <c r="X35" s="119"/>
      <c r="Y35" s="119"/>
      <c r="Z35" s="119"/>
      <c r="AA35" s="119"/>
      <c r="AB35" s="119"/>
      <c r="AC35" s="119"/>
      <c r="AD35" s="119"/>
      <c r="AE35" s="119"/>
      <c r="AF35" s="92"/>
      <c r="AG35" s="92"/>
      <c r="AH35" s="92"/>
      <c r="AI35" s="92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2"/>
      <c r="AY35" s="92"/>
      <c r="AZ35" s="92"/>
      <c r="BA35" s="92"/>
      <c r="BB35" s="92"/>
      <c r="BC35" s="92"/>
      <c r="BD35" s="92"/>
      <c r="BE35" s="92"/>
      <c r="BF35" s="92"/>
      <c r="BG35" s="92"/>
      <c r="BH35" s="92"/>
      <c r="BI35" s="92"/>
      <c r="BJ35" s="92"/>
      <c r="BK35" s="92"/>
      <c r="BL35" s="92"/>
      <c r="BM35" s="92"/>
      <c r="BN35" s="92"/>
      <c r="BO35" s="92"/>
      <c r="BP35" s="92"/>
      <c r="BQ35" s="92"/>
      <c r="BR35" s="92"/>
      <c r="BS35" s="92"/>
      <c r="BT35" s="92"/>
      <c r="BU35" s="92"/>
      <c r="BV35" s="92"/>
      <c r="BW35" s="92"/>
      <c r="BX35" s="92"/>
      <c r="BY35" s="92"/>
      <c r="BZ35" s="92"/>
      <c r="CA35" s="92"/>
      <c r="CB35" s="92"/>
      <c r="CC35" s="92"/>
      <c r="CD35" s="92"/>
      <c r="CE35" s="92"/>
      <c r="CF35" s="92"/>
      <c r="CG35" s="92"/>
      <c r="CH35" s="92"/>
      <c r="CI35" s="92"/>
    </row>
    <row r="36" customFormat="false" ht="15" hidden="false" customHeight="false" outlineLevel="0" collapsed="false">
      <c r="J36" s="116" t="s">
        <v>169</v>
      </c>
      <c r="K36" s="117"/>
      <c r="L36" s="117"/>
      <c r="M36" s="83"/>
      <c r="N36" s="83"/>
      <c r="O36" s="83"/>
      <c r="P36" s="118"/>
      <c r="Q36" s="83"/>
      <c r="R36" s="83"/>
      <c r="S36" s="84"/>
      <c r="T36" s="85" t="n">
        <f aca="false">(Q36/$U$3)/24</f>
        <v>0</v>
      </c>
      <c r="U36" s="85" t="n">
        <f aca="false">(R36/$U$3)/24</f>
        <v>0</v>
      </c>
      <c r="W36" s="86"/>
      <c r="X36" s="119"/>
      <c r="Y36" s="119"/>
      <c r="Z36" s="119"/>
      <c r="AA36" s="119"/>
      <c r="AB36" s="119"/>
      <c r="AC36" s="119"/>
      <c r="AD36" s="119"/>
      <c r="AE36" s="119"/>
      <c r="AF36" s="92"/>
      <c r="AG36" s="92"/>
      <c r="AH36" s="92"/>
      <c r="AI36" s="92"/>
      <c r="AJ36" s="92"/>
      <c r="AK36" s="92"/>
      <c r="AL36" s="92"/>
      <c r="AM36" s="92"/>
      <c r="AN36" s="92"/>
      <c r="AO36" s="92"/>
      <c r="AP36" s="92"/>
      <c r="AQ36" s="92"/>
      <c r="AR36" s="92"/>
      <c r="AS36" s="92"/>
      <c r="AT36" s="92"/>
      <c r="AU36" s="92"/>
      <c r="AV36" s="92"/>
      <c r="AW36" s="92"/>
      <c r="AX36" s="92"/>
      <c r="AY36" s="92"/>
      <c r="AZ36" s="92"/>
      <c r="BA36" s="92"/>
      <c r="BB36" s="92"/>
      <c r="BC36" s="92"/>
      <c r="BD36" s="92"/>
      <c r="BE36" s="92"/>
      <c r="BF36" s="92"/>
      <c r="BG36" s="92"/>
      <c r="BH36" s="92"/>
      <c r="BI36" s="92"/>
      <c r="BJ36" s="92"/>
      <c r="BK36" s="92"/>
      <c r="BL36" s="92"/>
      <c r="BM36" s="92"/>
      <c r="BN36" s="92"/>
      <c r="BO36" s="92"/>
      <c r="BP36" s="92"/>
      <c r="BQ36" s="92"/>
      <c r="BR36" s="92"/>
      <c r="BS36" s="92"/>
      <c r="BT36" s="92"/>
      <c r="BU36" s="92"/>
      <c r="BV36" s="92"/>
      <c r="BW36" s="92"/>
      <c r="BX36" s="92"/>
      <c r="BY36" s="92"/>
      <c r="BZ36" s="92"/>
      <c r="CA36" s="92"/>
      <c r="CB36" s="92"/>
      <c r="CC36" s="92"/>
      <c r="CD36" s="92"/>
      <c r="CE36" s="92"/>
      <c r="CF36" s="92"/>
      <c r="CG36" s="92"/>
      <c r="CH36" s="92"/>
      <c r="CI36" s="92"/>
    </row>
    <row r="37" customFormat="false" ht="15" hidden="false" customHeight="false" outlineLevel="0" collapsed="false">
      <c r="J37" s="116" t="s">
        <v>170</v>
      </c>
      <c r="K37" s="117"/>
      <c r="L37" s="117"/>
      <c r="M37" s="83"/>
      <c r="N37" s="83"/>
      <c r="O37" s="83"/>
      <c r="P37" s="118"/>
      <c r="Q37" s="83"/>
      <c r="R37" s="83"/>
      <c r="S37" s="84"/>
      <c r="T37" s="85" t="n">
        <f aca="false">(Q37/$U$3)/24</f>
        <v>0</v>
      </c>
      <c r="U37" s="85" t="n">
        <f aca="false">(R37/$U$3)/24</f>
        <v>0</v>
      </c>
      <c r="W37" s="86"/>
      <c r="X37" s="119"/>
      <c r="Y37" s="119"/>
      <c r="Z37" s="119"/>
      <c r="AA37" s="119"/>
      <c r="AB37" s="119"/>
      <c r="AC37" s="119"/>
      <c r="AD37" s="119"/>
      <c r="AE37" s="119"/>
      <c r="AF37" s="92"/>
      <c r="AG37" s="92"/>
      <c r="AH37" s="92"/>
      <c r="AI37" s="92"/>
      <c r="AJ37" s="92"/>
      <c r="AK37" s="92"/>
      <c r="AL37" s="92"/>
      <c r="AM37" s="92"/>
      <c r="AN37" s="92"/>
      <c r="AO37" s="92"/>
      <c r="AP37" s="92"/>
      <c r="AQ37" s="92"/>
      <c r="AR37" s="92"/>
      <c r="AS37" s="92"/>
      <c r="AT37" s="92"/>
      <c r="AU37" s="92"/>
      <c r="AV37" s="92"/>
      <c r="AW37" s="92"/>
      <c r="AX37" s="92"/>
      <c r="AY37" s="92"/>
      <c r="AZ37" s="92"/>
      <c r="BA37" s="92"/>
      <c r="BB37" s="92"/>
      <c r="BC37" s="92"/>
      <c r="BD37" s="92"/>
      <c r="BE37" s="92"/>
      <c r="BF37" s="92"/>
      <c r="BG37" s="92"/>
      <c r="BH37" s="92"/>
      <c r="BI37" s="92"/>
      <c r="BJ37" s="92"/>
      <c r="BK37" s="92"/>
      <c r="BL37" s="92"/>
      <c r="BM37" s="92"/>
      <c r="BN37" s="92"/>
      <c r="BO37" s="92"/>
      <c r="BP37" s="92"/>
      <c r="BQ37" s="92"/>
      <c r="BR37" s="92"/>
      <c r="BS37" s="92"/>
      <c r="BT37" s="92"/>
      <c r="BU37" s="92"/>
      <c r="BV37" s="92"/>
      <c r="BW37" s="92"/>
      <c r="BX37" s="92"/>
      <c r="BY37" s="92"/>
      <c r="BZ37" s="92"/>
      <c r="CA37" s="92"/>
      <c r="CB37" s="92"/>
      <c r="CC37" s="92"/>
      <c r="CD37" s="92"/>
      <c r="CE37" s="92"/>
      <c r="CF37" s="92"/>
      <c r="CG37" s="92"/>
      <c r="CH37" s="92"/>
      <c r="CI37" s="92"/>
    </row>
    <row r="38" customFormat="false" ht="15" hidden="false" customHeight="false" outlineLevel="0" collapsed="false">
      <c r="J38" s="116" t="s">
        <v>171</v>
      </c>
      <c r="K38" s="117"/>
      <c r="L38" s="117"/>
      <c r="M38" s="83"/>
      <c r="N38" s="83"/>
      <c r="O38" s="83"/>
      <c r="P38" s="118"/>
      <c r="Q38" s="83"/>
      <c r="R38" s="83"/>
      <c r="S38" s="84"/>
      <c r="T38" s="85" t="n">
        <f aca="false">(Q38/$U$3)/24</f>
        <v>0</v>
      </c>
      <c r="U38" s="85" t="n">
        <f aca="false">(R38/$U$3)/24</f>
        <v>0</v>
      </c>
      <c r="W38" s="86"/>
      <c r="X38" s="119"/>
      <c r="Y38" s="119"/>
      <c r="Z38" s="119"/>
      <c r="AA38" s="119"/>
      <c r="AB38" s="119"/>
      <c r="AC38" s="119"/>
      <c r="AD38" s="119"/>
      <c r="AE38" s="119"/>
      <c r="AF38" s="92"/>
      <c r="AG38" s="92"/>
      <c r="AH38" s="92"/>
      <c r="AI38" s="92"/>
      <c r="AJ38" s="92"/>
      <c r="AK38" s="92"/>
      <c r="AL38" s="92"/>
      <c r="AM38" s="92"/>
      <c r="AN38" s="92"/>
      <c r="AO38" s="92"/>
      <c r="AP38" s="92"/>
      <c r="AQ38" s="92"/>
      <c r="AR38" s="92"/>
      <c r="AS38" s="92"/>
      <c r="AT38" s="92"/>
      <c r="AU38" s="92"/>
      <c r="AV38" s="92"/>
      <c r="AW38" s="92"/>
      <c r="AX38" s="92"/>
      <c r="AY38" s="92"/>
      <c r="AZ38" s="92"/>
      <c r="BA38" s="92"/>
      <c r="BB38" s="92"/>
      <c r="BC38" s="92"/>
      <c r="BD38" s="92"/>
      <c r="BE38" s="92"/>
      <c r="BF38" s="92"/>
      <c r="BG38" s="92"/>
      <c r="BH38" s="92"/>
      <c r="BI38" s="92"/>
      <c r="BJ38" s="92"/>
      <c r="BK38" s="92"/>
      <c r="BL38" s="92"/>
      <c r="BM38" s="92"/>
      <c r="BN38" s="92"/>
      <c r="BO38" s="92"/>
      <c r="BP38" s="92"/>
      <c r="BQ38" s="92"/>
      <c r="BR38" s="92"/>
      <c r="BS38" s="92"/>
      <c r="BT38" s="92"/>
      <c r="BU38" s="92"/>
      <c r="BV38" s="92"/>
      <c r="BW38" s="92"/>
      <c r="BX38" s="92"/>
      <c r="BY38" s="92"/>
      <c r="BZ38" s="92"/>
      <c r="CA38" s="92"/>
      <c r="CB38" s="92"/>
      <c r="CC38" s="92"/>
      <c r="CD38" s="92"/>
      <c r="CE38" s="92"/>
      <c r="CF38" s="92"/>
      <c r="CG38" s="92"/>
      <c r="CH38" s="92"/>
      <c r="CI38" s="92"/>
    </row>
    <row r="39" customFormat="false" ht="15" hidden="false" customHeight="false" outlineLevel="0" collapsed="false">
      <c r="J39" s="116" t="s">
        <v>172</v>
      </c>
      <c r="K39" s="117"/>
      <c r="L39" s="117"/>
      <c r="M39" s="83"/>
      <c r="N39" s="83"/>
      <c r="O39" s="83"/>
      <c r="P39" s="118"/>
      <c r="Q39" s="83"/>
      <c r="R39" s="83"/>
      <c r="S39" s="84"/>
      <c r="T39" s="85" t="n">
        <f aca="false">(Q39/$U$3)/24</f>
        <v>0</v>
      </c>
      <c r="U39" s="85" t="n">
        <f aca="false">(R39/$U$3)/24</f>
        <v>0</v>
      </c>
      <c r="W39" s="86"/>
      <c r="X39" s="119"/>
      <c r="Y39" s="119"/>
      <c r="Z39" s="119"/>
      <c r="AA39" s="119"/>
      <c r="AB39" s="119"/>
      <c r="AC39" s="119"/>
      <c r="AD39" s="119"/>
      <c r="AE39" s="119"/>
      <c r="AF39" s="92"/>
      <c r="AG39" s="92"/>
      <c r="AH39" s="92"/>
      <c r="AI39" s="92"/>
      <c r="AJ39" s="92"/>
      <c r="AK39" s="92"/>
      <c r="AL39" s="92"/>
      <c r="AM39" s="92"/>
      <c r="AN39" s="92"/>
      <c r="AO39" s="92"/>
      <c r="AP39" s="92"/>
      <c r="AQ39" s="92"/>
      <c r="AR39" s="92"/>
      <c r="AS39" s="92"/>
      <c r="AT39" s="92"/>
      <c r="AU39" s="92"/>
      <c r="AV39" s="92"/>
      <c r="AW39" s="92"/>
      <c r="AX39" s="92"/>
      <c r="AY39" s="92"/>
      <c r="AZ39" s="92"/>
      <c r="BA39" s="92"/>
      <c r="BB39" s="92"/>
      <c r="BC39" s="92"/>
      <c r="BD39" s="92"/>
      <c r="BE39" s="92"/>
      <c r="BF39" s="92"/>
      <c r="BG39" s="92"/>
      <c r="BH39" s="92"/>
      <c r="BI39" s="92"/>
      <c r="BJ39" s="92"/>
      <c r="BK39" s="92"/>
      <c r="BL39" s="92"/>
      <c r="BM39" s="92"/>
      <c r="BN39" s="92"/>
      <c r="BO39" s="92"/>
      <c r="BP39" s="92"/>
      <c r="BQ39" s="92"/>
      <c r="BR39" s="92"/>
      <c r="BS39" s="92"/>
      <c r="BT39" s="92"/>
      <c r="BU39" s="92"/>
      <c r="BV39" s="92"/>
      <c r="BW39" s="92"/>
      <c r="BX39" s="92"/>
      <c r="BY39" s="92"/>
      <c r="BZ39" s="92"/>
      <c r="CA39" s="92"/>
      <c r="CB39" s="92"/>
      <c r="CC39" s="92"/>
      <c r="CD39" s="92"/>
      <c r="CE39" s="92"/>
      <c r="CF39" s="92"/>
      <c r="CG39" s="92"/>
      <c r="CH39" s="92"/>
      <c r="CI39" s="92"/>
    </row>
    <row r="40" customFormat="false" ht="15" hidden="false" customHeight="false" outlineLevel="0" collapsed="false">
      <c r="J40" s="116" t="s">
        <v>173</v>
      </c>
      <c r="K40" s="117"/>
      <c r="L40" s="117"/>
      <c r="M40" s="83"/>
      <c r="N40" s="83"/>
      <c r="O40" s="83"/>
      <c r="P40" s="118"/>
      <c r="Q40" s="83"/>
      <c r="R40" s="83"/>
      <c r="S40" s="84"/>
      <c r="T40" s="85" t="n">
        <f aca="false">(Q40/$U$3)/24</f>
        <v>0</v>
      </c>
      <c r="U40" s="85" t="n">
        <f aca="false">(R40/$U$3)/24</f>
        <v>0</v>
      </c>
      <c r="W40" s="86"/>
      <c r="X40" s="119"/>
      <c r="Y40" s="119"/>
      <c r="Z40" s="119"/>
      <c r="AA40" s="119"/>
      <c r="AB40" s="119"/>
      <c r="AC40" s="119"/>
      <c r="AD40" s="119"/>
      <c r="AE40" s="119"/>
      <c r="AF40" s="92"/>
      <c r="AG40" s="92"/>
      <c r="AH40" s="92"/>
      <c r="AI40" s="92"/>
      <c r="AJ40" s="92"/>
      <c r="AK40" s="92"/>
      <c r="AL40" s="92"/>
      <c r="AM40" s="92"/>
      <c r="AN40" s="92"/>
      <c r="AO40" s="92"/>
      <c r="AP40" s="92"/>
      <c r="AQ40" s="92"/>
      <c r="AR40" s="92"/>
      <c r="AS40" s="92"/>
      <c r="AT40" s="92"/>
      <c r="AU40" s="92"/>
      <c r="AV40" s="92"/>
      <c r="AW40" s="92"/>
      <c r="AX40" s="92"/>
      <c r="AY40" s="92"/>
      <c r="AZ40" s="92"/>
      <c r="BA40" s="92"/>
      <c r="BB40" s="92"/>
      <c r="BC40" s="92"/>
      <c r="BD40" s="92"/>
      <c r="BE40" s="92"/>
      <c r="BF40" s="92"/>
      <c r="BG40" s="92"/>
      <c r="BH40" s="92"/>
      <c r="BI40" s="92"/>
      <c r="BJ40" s="92"/>
      <c r="BK40" s="92"/>
      <c r="BL40" s="92"/>
      <c r="BM40" s="92"/>
      <c r="BN40" s="92"/>
      <c r="BO40" s="92"/>
      <c r="BP40" s="92"/>
      <c r="BQ40" s="92"/>
      <c r="BR40" s="92"/>
      <c r="BS40" s="92"/>
      <c r="BT40" s="92"/>
      <c r="BU40" s="92"/>
      <c r="BV40" s="92"/>
      <c r="BW40" s="92"/>
      <c r="BX40" s="92"/>
      <c r="BY40" s="92"/>
      <c r="BZ40" s="92"/>
      <c r="CA40" s="92"/>
      <c r="CB40" s="92"/>
      <c r="CC40" s="92"/>
      <c r="CD40" s="92"/>
      <c r="CE40" s="92"/>
      <c r="CF40" s="92"/>
      <c r="CG40" s="92"/>
      <c r="CH40" s="92"/>
      <c r="CI40" s="92"/>
    </row>
    <row r="41" customFormat="false" ht="15" hidden="false" customHeight="false" outlineLevel="0" collapsed="false">
      <c r="J41" s="116" t="s">
        <v>174</v>
      </c>
      <c r="K41" s="117"/>
      <c r="L41" s="117"/>
      <c r="M41" s="83"/>
      <c r="N41" s="83"/>
      <c r="O41" s="83"/>
      <c r="P41" s="118"/>
      <c r="Q41" s="83"/>
      <c r="R41" s="83"/>
      <c r="S41" s="84"/>
      <c r="T41" s="85" t="n">
        <f aca="false">(Q41/$U$3)/24</f>
        <v>0</v>
      </c>
      <c r="U41" s="85" t="n">
        <f aca="false">(R41/$U$3)/24</f>
        <v>0</v>
      </c>
      <c r="W41" s="86"/>
      <c r="X41" s="119"/>
      <c r="Y41" s="119"/>
      <c r="Z41" s="119"/>
      <c r="AA41" s="119"/>
      <c r="AB41" s="119"/>
      <c r="AC41" s="119"/>
      <c r="AD41" s="119"/>
      <c r="AE41" s="119"/>
      <c r="AF41" s="92"/>
      <c r="AG41" s="92"/>
      <c r="AH41" s="92"/>
      <c r="AI41" s="92"/>
      <c r="AJ41" s="92"/>
      <c r="AK41" s="92"/>
      <c r="AL41" s="92"/>
      <c r="AM41" s="92"/>
      <c r="AN41" s="92"/>
      <c r="AO41" s="92"/>
      <c r="AP41" s="92"/>
      <c r="AQ41" s="92"/>
      <c r="AR41" s="92"/>
      <c r="AS41" s="92"/>
      <c r="AT41" s="92"/>
      <c r="AU41" s="92"/>
      <c r="AV41" s="92"/>
      <c r="AW41" s="92"/>
      <c r="AX41" s="92"/>
      <c r="AY41" s="92"/>
      <c r="AZ41" s="92"/>
      <c r="BA41" s="92"/>
      <c r="BB41" s="92"/>
      <c r="BC41" s="92"/>
      <c r="BD41" s="92"/>
      <c r="BE41" s="92"/>
      <c r="BF41" s="92"/>
      <c r="BG41" s="92"/>
      <c r="BH41" s="92"/>
      <c r="BI41" s="92"/>
      <c r="BJ41" s="92"/>
      <c r="BK41" s="92"/>
      <c r="BL41" s="92"/>
      <c r="BM41" s="92"/>
      <c r="BN41" s="92"/>
      <c r="BO41" s="92"/>
      <c r="BP41" s="92"/>
      <c r="BQ41" s="92"/>
      <c r="BR41" s="92"/>
      <c r="BS41" s="92"/>
      <c r="BT41" s="92"/>
      <c r="BU41" s="92"/>
      <c r="BV41" s="92"/>
      <c r="BW41" s="92"/>
      <c r="BX41" s="92"/>
      <c r="BY41" s="92"/>
      <c r="BZ41" s="92"/>
      <c r="CA41" s="92"/>
      <c r="CB41" s="92"/>
      <c r="CC41" s="92"/>
      <c r="CD41" s="92"/>
      <c r="CE41" s="92"/>
      <c r="CF41" s="92"/>
      <c r="CG41" s="92"/>
      <c r="CH41" s="92"/>
      <c r="CI41" s="92"/>
    </row>
    <row r="42" customFormat="false" ht="15" hidden="false" customHeight="false" outlineLevel="0" collapsed="false">
      <c r="J42" s="116" t="s">
        <v>175</v>
      </c>
      <c r="K42" s="117"/>
      <c r="L42" s="117"/>
      <c r="M42" s="83"/>
      <c r="N42" s="83"/>
      <c r="O42" s="83"/>
      <c r="P42" s="118"/>
      <c r="Q42" s="83"/>
      <c r="R42" s="83"/>
      <c r="S42" s="84"/>
      <c r="T42" s="85" t="n">
        <f aca="false">(Q42/$U$3)/24</f>
        <v>0</v>
      </c>
      <c r="U42" s="85" t="n">
        <f aca="false">(R42/$U$3)/24</f>
        <v>0</v>
      </c>
      <c r="W42" s="86"/>
      <c r="X42" s="119"/>
      <c r="Y42" s="119"/>
      <c r="Z42" s="119"/>
      <c r="AA42" s="119"/>
      <c r="AB42" s="119"/>
      <c r="AC42" s="119"/>
      <c r="AD42" s="119"/>
      <c r="AE42" s="119"/>
      <c r="AF42" s="92"/>
      <c r="AG42" s="92"/>
      <c r="AH42" s="92"/>
      <c r="AI42" s="92"/>
      <c r="AJ42" s="92"/>
      <c r="AK42" s="92"/>
      <c r="AL42" s="92"/>
      <c r="AM42" s="92"/>
      <c r="AN42" s="92"/>
      <c r="AO42" s="92"/>
      <c r="AP42" s="92"/>
      <c r="AQ42" s="92"/>
      <c r="AR42" s="92"/>
      <c r="AS42" s="92"/>
      <c r="AT42" s="92"/>
      <c r="AU42" s="92"/>
      <c r="AV42" s="92"/>
      <c r="AW42" s="92"/>
      <c r="AX42" s="92"/>
      <c r="AY42" s="92"/>
      <c r="AZ42" s="92"/>
      <c r="BA42" s="92"/>
      <c r="BB42" s="92"/>
      <c r="BC42" s="92"/>
      <c r="BD42" s="92"/>
      <c r="BE42" s="92"/>
      <c r="BF42" s="92"/>
      <c r="BG42" s="92"/>
      <c r="BH42" s="92"/>
      <c r="BI42" s="92"/>
      <c r="BJ42" s="92"/>
      <c r="BK42" s="92"/>
      <c r="BL42" s="92"/>
      <c r="BM42" s="92"/>
      <c r="BN42" s="92"/>
      <c r="BO42" s="92"/>
      <c r="BP42" s="92"/>
      <c r="BQ42" s="92"/>
      <c r="BR42" s="92"/>
      <c r="BS42" s="92"/>
      <c r="BT42" s="92"/>
      <c r="BU42" s="92"/>
      <c r="BV42" s="92"/>
      <c r="BW42" s="92"/>
      <c r="BX42" s="92"/>
      <c r="BY42" s="92"/>
      <c r="BZ42" s="92"/>
      <c r="CA42" s="92"/>
      <c r="CB42" s="92"/>
      <c r="CC42" s="92"/>
      <c r="CD42" s="92"/>
      <c r="CE42" s="92"/>
      <c r="CF42" s="92"/>
      <c r="CG42" s="92"/>
      <c r="CH42" s="92"/>
      <c r="CI42" s="92"/>
    </row>
  </sheetData>
  <mergeCells count="67">
    <mergeCell ref="X1:AE1"/>
    <mergeCell ref="AF1:AM1"/>
    <mergeCell ref="AN1:AU1"/>
    <mergeCell ref="AV1:BC1"/>
    <mergeCell ref="BD1:BK1"/>
    <mergeCell ref="BL1:BS1"/>
    <mergeCell ref="BT1:CA1"/>
    <mergeCell ref="CB1:CI1"/>
    <mergeCell ref="J2:O3"/>
    <mergeCell ref="Q2:R3"/>
    <mergeCell ref="T2:U2"/>
    <mergeCell ref="X2:AA2"/>
    <mergeCell ref="AB2:AE2"/>
    <mergeCell ref="AF2:AI2"/>
    <mergeCell ref="AJ2:AM2"/>
    <mergeCell ref="AN2:AQ2"/>
    <mergeCell ref="AR2:AU2"/>
    <mergeCell ref="AV2:AY2"/>
    <mergeCell ref="AZ2:BC2"/>
    <mergeCell ref="BD2:BG2"/>
    <mergeCell ref="BH2:BK2"/>
    <mergeCell ref="BL2:BO2"/>
    <mergeCell ref="BP2:BS2"/>
    <mergeCell ref="BT2:BW2"/>
    <mergeCell ref="BX2:CA2"/>
    <mergeCell ref="CB2:CE2"/>
    <mergeCell ref="CF2:CI2"/>
    <mergeCell ref="X3:Y3"/>
    <mergeCell ref="Z3:AA3"/>
    <mergeCell ref="AB3:AC3"/>
    <mergeCell ref="AD3:AE3"/>
    <mergeCell ref="AF3:AG3"/>
    <mergeCell ref="AH3:AI3"/>
    <mergeCell ref="AJ3:AK3"/>
    <mergeCell ref="AL3:AM3"/>
    <mergeCell ref="AN3:AO3"/>
    <mergeCell ref="AP3:AQ3"/>
    <mergeCell ref="AR3:AS3"/>
    <mergeCell ref="AT3:AU3"/>
    <mergeCell ref="AV3:AW3"/>
    <mergeCell ref="AX3:AY3"/>
    <mergeCell ref="AZ3:BA3"/>
    <mergeCell ref="BB3:BC3"/>
    <mergeCell ref="BD3:BE3"/>
    <mergeCell ref="BF3:BG3"/>
    <mergeCell ref="BH3:BI3"/>
    <mergeCell ref="BJ3:BK3"/>
    <mergeCell ref="BL3:BM3"/>
    <mergeCell ref="BN3:BO3"/>
    <mergeCell ref="BP3:BQ3"/>
    <mergeCell ref="BR3:BS3"/>
    <mergeCell ref="BT3:BU3"/>
    <mergeCell ref="BV3:BW3"/>
    <mergeCell ref="BX3:BY3"/>
    <mergeCell ref="BZ3:CA3"/>
    <mergeCell ref="CB3:CC3"/>
    <mergeCell ref="CD3:CE3"/>
    <mergeCell ref="CF3:CG3"/>
    <mergeCell ref="CH3:CI3"/>
    <mergeCell ref="N4:O4"/>
    <mergeCell ref="A15:A16"/>
    <mergeCell ref="B15:B16"/>
    <mergeCell ref="C15:C16"/>
    <mergeCell ref="D15:D16"/>
    <mergeCell ref="E15:E16"/>
    <mergeCell ref="F15:F16"/>
    <mergeCell ref="G15:G1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dc:description/>
  <dc:language>fr-FR</dc:language>
  <cp:lastModifiedBy/>
  <dcterms:modified xsi:type="dcterms:W3CDTF">2019-07-09T23:40:07Z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