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Config." sheetId="1" state="visible" r:id="rId2"/>
    <sheet name="2020" sheetId="2" state="visible" r:id="rId3"/>
    <sheet name="Synthèse individuelle" sheetId="3" state="visible" r:id="rId4"/>
  </sheets>
  <definedNames>
    <definedName function="false" hidden="false" localSheetId="1" name="_xlnm.Print_Area" vbProcedure="false">'2020'!$B$2:$I$37</definedName>
    <definedName function="false" hidden="false" name="Agents" vbProcedure="false">#REF!</definedName>
    <definedName function="false" hidden="false" name="Année" vbProcedure="false">'Config.'!$C$2</definedName>
    <definedName function="false" hidden="false" name="Année_2" vbProcedure="false">'Config.'!$I$2</definedName>
    <definedName function="false" hidden="false" name="Année_3" vbProcedure="false">'Config.'!$O$2</definedName>
    <definedName function="false" hidden="false" name="J_1" vbProcedure="false">'Config.'!$E$3</definedName>
    <definedName function="false" hidden="false" name="J_2" vbProcedure="false">'Config.'!$K$3</definedName>
    <definedName function="false" hidden="false" name="J_3" vbProcedure="false">'Config.'!$Q$3</definedName>
    <definedName function="false" hidden="false" name="liste_agents" vbProcedure="false">'Config.'!$B$4:$B$48</definedName>
    <definedName function="false" hidden="false" localSheetId="0" name="_xlnm.Print_Area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<sst xmlns="http://schemas.openxmlformats.org/spreadsheetml/2006/main" count="359" uniqueCount="110">
  <si>
    <t xml:space="preserve">Agent 1</t>
  </si>
  <si>
    <t xml:space="preserve">Noël</t>
  </si>
  <si>
    <t xml:space="preserve">Jour de l’an</t>
  </si>
  <si>
    <t xml:space="preserve">Agent 2</t>
  </si>
  <si>
    <t xml:space="preserve">Pâques</t>
  </si>
  <si>
    <t xml:space="preserve">Agent 3</t>
  </si>
  <si>
    <t xml:space="preserve">Hiver</t>
  </si>
  <si>
    <t xml:space="preserve">Lundi de Pâques</t>
  </si>
  <si>
    <t xml:space="preserve">Agent 4</t>
  </si>
  <si>
    <t xml:space="preserve">Fête du travail</t>
  </si>
  <si>
    <t xml:space="preserve">Agent 5</t>
  </si>
  <si>
    <t xml:space="preserve">Printemps</t>
  </si>
  <si>
    <t xml:space="preserve">Victoire 1945</t>
  </si>
  <si>
    <t xml:space="preserve">Agent 6</t>
  </si>
  <si>
    <t xml:space="preserve">Ascension</t>
  </si>
  <si>
    <t xml:space="preserve">Agent 7</t>
  </si>
  <si>
    <t xml:space="preserve">Été</t>
  </si>
  <si>
    <t xml:space="preserve">Pentecôte</t>
  </si>
  <si>
    <t xml:space="preserve">Agent 8</t>
  </si>
  <si>
    <t xml:space="preserve">Lundi de Pentecôte</t>
  </si>
  <si>
    <t xml:space="preserve">Agent 9</t>
  </si>
  <si>
    <t xml:space="preserve">Toussaint</t>
  </si>
  <si>
    <t xml:space="preserve">Fête nationale</t>
  </si>
  <si>
    <t xml:space="preserve">Agent 10</t>
  </si>
  <si>
    <t xml:space="preserve">Assomption</t>
  </si>
  <si>
    <t xml:space="preserve">Agent 11</t>
  </si>
  <si>
    <t xml:space="preserve">Agent 12</t>
  </si>
  <si>
    <t xml:space="preserve">Armistice</t>
  </si>
  <si>
    <t xml:space="preserve">Agent 13</t>
  </si>
  <si>
    <t xml:space="preserve">Agent 14</t>
  </si>
  <si>
    <t xml:space="preserve">Mercredis</t>
  </si>
  <si>
    <t xml:space="preserve">J_1-JOUR(J_1)+8-JOURSEM(J_1-JOUR(J_1)-3)</t>
  </si>
  <si>
    <t xml:space="preserve">J_2-JOUR(J_2)+8-JOURSEM(J_2-JOUR(J_2)-3)</t>
  </si>
  <si>
    <t xml:space="preserve">J_3-JOUR(J_3)+8-JOURSEM(J_3-JOUR(J_3)-3)</t>
  </si>
  <si>
    <t xml:space="preserve">Agent 15</t>
  </si>
  <si>
    <t xml:space="preserve">Agent 16</t>
  </si>
  <si>
    <t xml:space="preserve">Agent 17</t>
  </si>
  <si>
    <t xml:space="preserve">Agent 18</t>
  </si>
  <si>
    <t xml:space="preserve">Agent 19</t>
  </si>
  <si>
    <t xml:space="preserve">Eté</t>
  </si>
  <si>
    <t xml:space="preserve">Agent 20</t>
  </si>
  <si>
    <t xml:space="preserve">Agent 21</t>
  </si>
  <si>
    <t xml:space="preserve">Agent 22</t>
  </si>
  <si>
    <t xml:space="preserve">Agent 23</t>
  </si>
  <si>
    <t xml:space="preserve">Agent 24</t>
  </si>
  <si>
    <t xml:space="preserve">Agent 25</t>
  </si>
  <si>
    <t xml:space="preserve">Agent 26</t>
  </si>
  <si>
    <t xml:space="preserve">Agent 27</t>
  </si>
  <si>
    <t xml:space="preserve">H29+7</t>
  </si>
  <si>
    <t xml:space="preserve">N29+7</t>
  </si>
  <si>
    <t xml:space="preserve">T29+7</t>
  </si>
  <si>
    <t xml:space="preserve">Agent 28</t>
  </si>
  <si>
    <t xml:space="preserve">Agent 29</t>
  </si>
  <si>
    <t xml:space="preserve">Agent 30</t>
  </si>
  <si>
    <t xml:space="preserve">Agent 31</t>
  </si>
  <si>
    <t xml:space="preserve">Agent 32</t>
  </si>
  <si>
    <t xml:space="preserve">Agent 33</t>
  </si>
  <si>
    <t xml:space="preserve">Agent 34</t>
  </si>
  <si>
    <t xml:space="preserve">Agent 35</t>
  </si>
  <si>
    <t xml:space="preserve">Agent 36</t>
  </si>
  <si>
    <t xml:space="preserve">Agent 37</t>
  </si>
  <si>
    <t xml:space="preserve">Agent 38</t>
  </si>
  <si>
    <t xml:space="preserve">Agent 39</t>
  </si>
  <si>
    <t xml:space="preserve">Agent 40</t>
  </si>
  <si>
    <t xml:space="preserve">Agent 41</t>
  </si>
  <si>
    <t xml:space="preserve">Agent 42</t>
  </si>
  <si>
    <t xml:space="preserve">Agent 43</t>
  </si>
  <si>
    <t xml:space="preserve">AGENT 1</t>
  </si>
  <si>
    <t xml:space="preserve">MTB</t>
  </si>
  <si>
    <t xml:space="preserve">CDF</t>
  </si>
  <si>
    <t xml:space="preserve">BRIGADE</t>
  </si>
  <si>
    <t xml:space="preserve">AGENT 2</t>
  </si>
  <si>
    <t xml:space="preserve">Dates</t>
  </si>
  <si>
    <t xml:space="preserve">8h30-16h30</t>
  </si>
  <si>
    <t xml:space="preserve">AGENT 3</t>
  </si>
  <si>
    <t xml:space="preserve">BAZIZ.R</t>
  </si>
  <si>
    <t xml:space="preserve">AGENT 4</t>
  </si>
  <si>
    <t xml:space="preserve">AGENT 5</t>
  </si>
  <si>
    <t xml:space="preserve">AGENT 6</t>
  </si>
  <si>
    <t xml:space="preserve">AGENT 7</t>
  </si>
  <si>
    <t xml:space="preserve">AGENT 8</t>
  </si>
  <si>
    <t xml:space="preserve">AGENT 9</t>
  </si>
  <si>
    <t xml:space="preserve">AGENT 10</t>
  </si>
  <si>
    <t xml:space="preserve">AGENT 11</t>
  </si>
  <si>
    <t xml:space="preserve">AGENT 12</t>
  </si>
  <si>
    <t xml:space="preserve">AGENT 13</t>
  </si>
  <si>
    <t xml:space="preserve">AGENT 14</t>
  </si>
  <si>
    <t xml:space="preserve">AGENT 15</t>
  </si>
  <si>
    <t xml:space="preserve">AGENT 16</t>
  </si>
  <si>
    <t xml:space="preserve">AGENT 17</t>
  </si>
  <si>
    <t xml:space="preserve">AGENT 18</t>
  </si>
  <si>
    <t xml:space="preserve">AGENT 19</t>
  </si>
  <si>
    <t xml:space="preserve">AGENT 20</t>
  </si>
  <si>
    <t xml:space="preserve">AGENT 21</t>
  </si>
  <si>
    <t xml:space="preserve">AGENT 22</t>
  </si>
  <si>
    <t xml:space="preserve">AGENT 23</t>
  </si>
  <si>
    <t xml:space="preserve">AGENT 24</t>
  </si>
  <si>
    <t xml:space="preserve">AGENT 25</t>
  </si>
  <si>
    <t xml:space="preserve">AGENT 26</t>
  </si>
  <si>
    <t xml:space="preserve">AGENT 27</t>
  </si>
  <si>
    <t xml:space="preserve">AGENT 28</t>
  </si>
  <si>
    <t xml:space="preserve">AGENT 29</t>
  </si>
  <si>
    <t xml:space="preserve">AGENT 30</t>
  </si>
  <si>
    <t xml:space="preserve">AGENT 31</t>
  </si>
  <si>
    <t xml:space="preserve">AGENT 32</t>
  </si>
  <si>
    <t xml:space="preserve">AGENT 33</t>
  </si>
  <si>
    <t xml:space="preserve">AGENT 34</t>
  </si>
  <si>
    <t xml:space="preserve">AGENT 35</t>
  </si>
  <si>
    <t xml:space="preserve">AGENT 36</t>
  </si>
  <si>
    <t xml:space="preserve">AGENT 37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</si>
</sst>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General"/>
    <numFmt numFmtId="166" formatCode="[$-40C]DD/MM/YYYY"/>
    <numFmt numFmtId="167" formatCode="DD/MM/YY"/>
    <numFmt numFmtId="168" formatCode="[$-40C]DD/MM/YY"/>
    <numFmt numFmtId="169" formatCode="DDDD\ D\ MMMM\ YYYY"/>
    <numFmt numFmtId="170" formatCode="[$-F800]DDDD&quot;, &quot;MMMM\ DD&quot;, &quot;YYYY"/>
  </numFmts>
  <fonts count="25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Arial"/>
      <family val="2"/>
      <charset val="1"/>
    </font>
    <font>
      <b val="true"/>
      <sz val="10"/>
      <color rgb="FF000000"/>
      <name val="Arial"/>
      <family val="2"/>
      <charset val="1"/>
    </font>
    <font>
      <sz val="10"/>
      <color rgb="FFCC0000"/>
      <name val="Arial"/>
      <family val="2"/>
      <charset val="1"/>
    </font>
    <font>
      <b val="true"/>
      <sz val="10"/>
      <color rgb="FFFFFFFF"/>
      <name val="Arial"/>
      <family val="2"/>
      <charset val="1"/>
    </font>
    <font>
      <i val="true"/>
      <sz val="10"/>
      <color rgb="FF808080"/>
      <name val="Arial"/>
      <family val="2"/>
      <charset val="1"/>
    </font>
    <font>
      <sz val="10"/>
      <color rgb="FF006600"/>
      <name val="Arial"/>
      <family val="2"/>
      <charset val="1"/>
    </font>
    <font>
      <sz val="18"/>
      <color rgb="FF000000"/>
      <name val="Arial"/>
      <family val="2"/>
      <charset val="1"/>
    </font>
    <font>
      <sz val="12"/>
      <color rgb="FF000000"/>
      <name val="Arial"/>
      <family val="2"/>
      <charset val="1"/>
    </font>
    <font>
      <u val="single"/>
      <sz val="10"/>
      <color rgb="FF0000EE"/>
      <name val="Arial"/>
      <family val="2"/>
      <charset val="1"/>
    </font>
    <font>
      <sz val="10"/>
      <color rgb="FF996600"/>
      <name val="Arial"/>
      <family val="2"/>
      <charset val="1"/>
    </font>
    <font>
      <sz val="8"/>
      <name val="Arial"/>
      <family val="2"/>
      <charset val="1"/>
    </font>
    <font>
      <sz val="10"/>
      <color rgb="FF333333"/>
      <name val="Arial"/>
      <family val="2"/>
      <charset val="1"/>
    </font>
    <font>
      <sz val="12"/>
      <name val="Calibri"/>
      <family val="2"/>
      <charset val="1"/>
    </font>
    <font>
      <sz val="9"/>
      <name val="Calibri"/>
      <family val="2"/>
      <charset val="1"/>
    </font>
    <font>
      <sz val="12"/>
      <color rgb="FFFFFFFF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color rgb="FF666666"/>
      <name val="Calibri"/>
      <family val="2"/>
      <charset val="1"/>
    </font>
    <font>
      <sz val="16"/>
      <name val="Calibri"/>
      <family val="2"/>
      <charset val="1"/>
    </font>
    <font>
      <sz val="14"/>
      <name val="Calibri"/>
      <family val="2"/>
      <charset val="1"/>
    </font>
    <font>
      <b val="true"/>
      <sz val="12"/>
      <name val="Calibri"/>
      <family val="2"/>
      <charset val="1"/>
    </font>
    <font>
      <sz val="14"/>
      <color rgb="FFAFEEEE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666666"/>
      </patternFill>
    </fill>
    <fill>
      <patternFill patternType="solid">
        <fgColor rgb="FFDDDDDD"/>
        <bgColor rgb="FFEEEEEE"/>
      </patternFill>
    </fill>
    <fill>
      <patternFill patternType="solid">
        <fgColor rgb="FFFFCCCC"/>
        <bgColor rgb="FFF5E2A9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AFEEEE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5F5F5"/>
      </patternFill>
    </fill>
    <fill>
      <patternFill patternType="solid">
        <fgColor rgb="FF6699CC"/>
        <bgColor rgb="FF9999FF"/>
      </patternFill>
    </fill>
    <fill>
      <patternFill patternType="solid">
        <fgColor rgb="FFFFF2CC"/>
        <bgColor rgb="FFFFFFCC"/>
      </patternFill>
    </fill>
    <fill>
      <patternFill patternType="solid">
        <fgColor rgb="FFF2F2F2"/>
        <bgColor rgb="FFF5F5F5"/>
      </patternFill>
    </fill>
    <fill>
      <patternFill patternType="solid">
        <fgColor rgb="FF006699"/>
        <bgColor rgb="FF008080"/>
      </patternFill>
    </fill>
    <fill>
      <patternFill patternType="solid">
        <fgColor rgb="FFEEEEEE"/>
        <bgColor rgb="FFF2F2F2"/>
      </patternFill>
    </fill>
    <fill>
      <patternFill patternType="solid">
        <fgColor rgb="FFF5E2A9"/>
        <bgColor rgb="FFFFF2CC"/>
      </patternFill>
    </fill>
    <fill>
      <patternFill patternType="solid">
        <fgColor rgb="FFFF3333"/>
        <bgColor rgb="FFCC0000"/>
      </patternFill>
    </fill>
    <fill>
      <patternFill patternType="solid">
        <fgColor rgb="FFF5F5F5"/>
        <bgColor rgb="FFF2F2F2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</borders>
  <cellStyleXfs count="38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16" fillId="9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1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6" fillId="9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8" fillId="10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9" fillId="4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1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9" fillId="12" borderId="0" xfId="32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9" fillId="12" borderId="0" xfId="32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19" fillId="0" borderId="0" xfId="32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18" fillId="13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9" fillId="14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5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8" fillId="10" borderId="3" xfId="32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9" fillId="4" borderId="3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1" borderId="3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8" fillId="13" borderId="3" xfId="32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19" fillId="14" borderId="3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5" borderId="3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8" fillId="13" borderId="4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9" fillId="14" borderId="5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5" borderId="5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18" fillId="10" borderId="4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9" fillId="4" borderId="5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1" borderId="5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8" fillId="0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9" fillId="0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0" borderId="0" xfId="32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9" fillId="16" borderId="0" xfId="32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20" fillId="0" borderId="0" xfId="32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7" fontId="20" fillId="0" borderId="0" xfId="32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20" fillId="0" borderId="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20" fillId="12" borderId="0" xfId="32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2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8" fontId="19" fillId="0" borderId="0" xfId="32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1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21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23" fillId="14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14" borderId="2" xfId="0" applyFont="true" applyBorder="true" applyAlignment="true" applyProtection="false">
      <alignment horizontal="left" vertical="center" textRotation="0" wrapText="false" indent="1" shrinkToFit="false"/>
      <protection locked="true" hidden="false"/>
    </xf>
    <xf numFmtId="165" fontId="21" fillId="0" borderId="2" xfId="0" applyFont="true" applyBorder="true" applyAlignment="true" applyProtection="false">
      <alignment horizontal="right" vertical="center" textRotation="0" wrapText="false" indent="1" shrinkToFit="false"/>
      <protection locked="true" hidden="false"/>
    </xf>
    <xf numFmtId="164" fontId="16" fillId="14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3" fillId="14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16" fillId="14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4" fillId="1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2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24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5" xfId="20"/>
    <cellStyle name="Accent 2 6" xfId="21"/>
    <cellStyle name="Accent 3 7" xfId="22"/>
    <cellStyle name="Accent 4" xfId="23"/>
    <cellStyle name="Bad 8" xfId="24"/>
    <cellStyle name="Error 9" xfId="25"/>
    <cellStyle name="Footnote 10" xfId="26"/>
    <cellStyle name="Good 11" xfId="27"/>
    <cellStyle name="Heading 1 12" xfId="28"/>
    <cellStyle name="Heading 2 13" xfId="29"/>
    <cellStyle name="Hyperlink 14" xfId="30"/>
    <cellStyle name="Neutral 15" xfId="31"/>
    <cellStyle name="Normal 2" xfId="32"/>
    <cellStyle name="Note 16" xfId="33"/>
    <cellStyle name="Status 17" xfId="34"/>
    <cellStyle name="suppr_nom" xfId="35"/>
    <cellStyle name="Text 18" xfId="36"/>
    <cellStyle name="Warning 19" xfId="37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F5E2A9"/>
      <rgbColor rgb="FF808080"/>
      <rgbColor rgb="FF9999FF"/>
      <rgbColor rgb="FF993366"/>
      <rgbColor rgb="FFFFFFCC"/>
      <rgbColor rgb="FFAFEEEE"/>
      <rgbColor rgb="FF660066"/>
      <rgbColor rgb="FFFF8080"/>
      <rgbColor rgb="FF006699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EEEEE"/>
      <rgbColor rgb="FFCCFFCC"/>
      <rgbColor rgb="FFFFF2CC"/>
      <rgbColor rgb="FFF2F2F2"/>
      <rgbColor rgb="FFF5F5F5"/>
      <rgbColor rgb="FFCC99FF"/>
      <rgbColor rgb="FFFFCCCC"/>
      <rgbColor rgb="FF3366FF"/>
      <rgbColor rgb="FF33CCCC"/>
      <rgbColor rgb="FF99CC00"/>
      <rgbColor rgb="FFFFCC00"/>
      <rgbColor rgb="FFFF9900"/>
      <rgbColor rgb="FFFF3333"/>
      <rgbColor rgb="FF666666"/>
      <rgbColor rgb="FF6699CC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B1:W109"/>
  <sheetViews>
    <sheetView showFormulas="false" showGridLines="false" showRowColHeaders="true" showZeros="true" rightToLeft="false" tabSelected="false" showOutlineSymbols="true" defaultGridColor="true" view="normal" topLeftCell="A1" colorId="64" zoomScale="80" zoomScaleNormal="80" zoomScalePageLayoutView="100" workbookViewId="0">
      <selection pane="topLeft" activeCell="H22" activeCellId="0" sqref="H22"/>
    </sheetView>
  </sheetViews>
  <sheetFormatPr defaultRowHeight="15.75" zeroHeight="false" outlineLevelRow="0" outlineLevelCol="0"/>
  <cols>
    <col collapsed="false" customWidth="true" hidden="false" outlineLevel="0" max="1" min="1" style="1" width="6.51"/>
    <col collapsed="false" customWidth="true" hidden="false" outlineLevel="0" max="2" min="2" style="1" width="20.22"/>
    <col collapsed="false" customWidth="true" hidden="false" outlineLevel="0" max="7" min="3" style="1" width="10.04"/>
    <col collapsed="false" customWidth="true" hidden="false" outlineLevel="0" max="8" min="8" style="2" width="10.04"/>
    <col collapsed="false" customWidth="true" hidden="false" outlineLevel="0" max="49" min="9" style="1" width="10.04"/>
    <col collapsed="false" customWidth="true" hidden="false" outlineLevel="0" max="64" min="50" style="1" width="10.6"/>
    <col collapsed="false" customWidth="true" hidden="false" outlineLevel="0" max="1025" min="65" style="0" width="11.45"/>
  </cols>
  <sheetData>
    <row r="1" customFormat="false" ht="15.95" hidden="false" customHeight="true" outlineLevel="0" collapsed="false"/>
    <row r="2" customFormat="false" ht="15.95" hidden="false" customHeight="true" outlineLevel="0" collapsed="false">
      <c r="C2" s="3" t="n">
        <v>2019</v>
      </c>
      <c r="I2" s="4" t="n">
        <f aca="false">Année+1</f>
        <v>2020</v>
      </c>
      <c r="O2" s="4" t="n">
        <f aca="false">Année+2</f>
        <v>2021</v>
      </c>
    </row>
    <row r="3" customFormat="false" ht="15.95" hidden="false" customHeight="true" outlineLevel="0" collapsed="false">
      <c r="B3" s="5" t="str">
        <f aca="false">COUNTA(B4:B48)&amp;" agents"</f>
        <v>43 agents</v>
      </c>
      <c r="E3" s="6" t="n">
        <f aca="false">DATE(Année,1,1)</f>
        <v>43466</v>
      </c>
      <c r="K3" s="6" t="n">
        <f aca="false">DATE(Année_2,1,1)</f>
        <v>43831</v>
      </c>
      <c r="N3" s="2"/>
      <c r="Q3" s="6" t="n">
        <f aca="false">DATE(Année_3,1,1)</f>
        <v>44197</v>
      </c>
      <c r="T3" s="2"/>
    </row>
    <row r="4" customFormat="false" ht="15.95" hidden="false" customHeight="true" outlineLevel="0" collapsed="false">
      <c r="B4" s="7" t="s">
        <v>0</v>
      </c>
      <c r="C4" s="8" t="n">
        <v>2018</v>
      </c>
      <c r="D4" s="9" t="s">
        <v>1</v>
      </c>
      <c r="E4" s="10" t="n">
        <v>43456</v>
      </c>
      <c r="F4" s="11" t="s">
        <v>2</v>
      </c>
      <c r="G4" s="12"/>
      <c r="H4" s="13" t="n">
        <f aca="false">DATE(Année,1,1)</f>
        <v>43466</v>
      </c>
      <c r="I4" s="14" t="n">
        <f aca="false">C6</f>
        <v>2019</v>
      </c>
      <c r="J4" s="15" t="s">
        <v>1</v>
      </c>
      <c r="K4" s="16" t="n">
        <f aca="false">E14</f>
        <v>43820</v>
      </c>
      <c r="L4" s="11" t="s">
        <v>2</v>
      </c>
      <c r="M4" s="12"/>
      <c r="N4" s="13" t="n">
        <f aca="false">DATE(Année_2,1,1)</f>
        <v>43831</v>
      </c>
      <c r="O4" s="14" t="n">
        <f aca="false">I6</f>
        <v>2020</v>
      </c>
      <c r="P4" s="15" t="s">
        <v>1</v>
      </c>
      <c r="Q4" s="16" t="n">
        <f aca="false">K14</f>
        <v>44184</v>
      </c>
      <c r="R4" s="11" t="s">
        <v>2</v>
      </c>
      <c r="S4" s="12"/>
      <c r="T4" s="13" t="n">
        <f aca="false">DATE(Année_3,1,1)</f>
        <v>44197</v>
      </c>
    </row>
    <row r="5" customFormat="false" ht="15.95" hidden="false" customHeight="true" outlineLevel="0" collapsed="false">
      <c r="B5" s="7" t="s">
        <v>3</v>
      </c>
      <c r="C5" s="17"/>
      <c r="D5" s="18"/>
      <c r="E5" s="19" t="n">
        <v>43470</v>
      </c>
      <c r="F5" s="12" t="s">
        <v>4</v>
      </c>
      <c r="G5" s="12"/>
      <c r="H5" s="13" t="n">
        <f aca="false">IF(MOD(19*MOD(Année,19)+24,30)+MOD(2*MOD(Année,4)+4*MOD(Année,7)+6* MOD(19*MOD(Année,19)+24,30)+5,7)-9&lt;=0,DATE(Année,3,22+MOD(19*MOD(Année, 19)+24,30)+MOD(2*MOD(Année,4)+4*MOD(Année,7)+6*MOD(19*MOD(Année,19)+24, 30)+5,7)),DATE(Année,4,MOD(19*MOD(Année,19)+24,30)+MOD(2*MOD(Année,4)+4* MOD(Année,7)+6*MOD(19*MOD(Année,19)+24,30)+5,7)-9))</f>
        <v>43576</v>
      </c>
      <c r="I5" s="20"/>
      <c r="J5" s="21"/>
      <c r="K5" s="22" t="n">
        <f aca="false">E15</f>
        <v>43836</v>
      </c>
      <c r="L5" s="12" t="s">
        <v>4</v>
      </c>
      <c r="M5" s="12"/>
      <c r="N5" s="13" t="n">
        <f aca="false">IF(MOD(19*MOD(Année_2,19)+24,30)+MOD(2*MOD(Année_2,4)+4*MOD(Année_2,7)+6* MOD(19*MOD(Année_2,19)+24,30)+5,7)-9&lt;=0,DATE(Année_2,3,22+MOD(19*MOD(Année_2, 19)+24,30)+MOD(2*MOD(Année_2,4)+4*MOD(Année_2,7)+6*MOD(19*MOD(Année_2,19)+24, 30)+5,7)),DATE(Année_2,4,MOD(19*MOD(Année_2,19)+24,30)+MOD(2*MOD(Année_2,4)+4* MOD(Année_2,7)+6*MOD(19*MOD(Année_2,19)+24,30)+5,7)-9))</f>
        <v>43933</v>
      </c>
      <c r="O5" s="20"/>
      <c r="P5" s="21"/>
      <c r="Q5" s="22" t="n">
        <f aca="false">K15</f>
        <v>44200</v>
      </c>
      <c r="R5" s="12" t="s">
        <v>4</v>
      </c>
      <c r="S5" s="12"/>
      <c r="T5" s="13" t="n">
        <f aca="false">IF(MOD(19*MOD(Année_3,19)+24,30)+MOD(2*MOD(Année_3,4)+4*MOD(Année_3,7)+6* MOD(19*MOD(Année_3,19)+24,30)+5,7)-9&lt;=0,DATE(Année_3,3,22+MOD(19*MOD(Année_3, 19)+24,30)+MOD(2*MOD(Année_3,4)+4*MOD(Année_3,7)+6*MOD(19*MOD(Année_3,19)+24, 30)+5,7)),DATE(Année_3,4,MOD(19*MOD(Année_3,19)+24,30)+MOD(2*MOD(Année_3,4)+4* MOD(Année_3,7)+6*MOD(19*MOD(Année_3,19)+24,30)+5,7)-9))</f>
        <v>44290</v>
      </c>
    </row>
    <row r="6" customFormat="false" ht="15.95" hidden="false" customHeight="true" outlineLevel="0" collapsed="false">
      <c r="B6" s="7" t="s">
        <v>5</v>
      </c>
      <c r="C6" s="23" t="n">
        <v>2019</v>
      </c>
      <c r="D6" s="24" t="s">
        <v>6</v>
      </c>
      <c r="E6" s="25" t="n">
        <v>43505</v>
      </c>
      <c r="F6" s="11" t="s">
        <v>7</v>
      </c>
      <c r="G6" s="12"/>
      <c r="H6" s="13" t="n">
        <f aca="false">H5+1</f>
        <v>43577</v>
      </c>
      <c r="I6" s="26" t="n">
        <f aca="false">I4+1</f>
        <v>2020</v>
      </c>
      <c r="J6" s="27" t="s">
        <v>6</v>
      </c>
      <c r="K6" s="28" t="n">
        <v>43876</v>
      </c>
      <c r="L6" s="11" t="s">
        <v>7</v>
      </c>
      <c r="M6" s="12"/>
      <c r="N6" s="13" t="n">
        <f aca="false">N5+1</f>
        <v>43934</v>
      </c>
      <c r="O6" s="26" t="n">
        <f aca="false">O4+1</f>
        <v>2021</v>
      </c>
      <c r="P6" s="27" t="s">
        <v>6</v>
      </c>
      <c r="Q6" s="28" t="n">
        <v>44240</v>
      </c>
      <c r="R6" s="11" t="s">
        <v>7</v>
      </c>
      <c r="S6" s="12"/>
      <c r="T6" s="13" t="n">
        <f aca="false">T5+1</f>
        <v>44291</v>
      </c>
    </row>
    <row r="7" customFormat="false" ht="15.95" hidden="false" customHeight="true" outlineLevel="0" collapsed="false">
      <c r="B7" s="7" t="s">
        <v>8</v>
      </c>
      <c r="C7" s="23"/>
      <c r="D7" s="15"/>
      <c r="E7" s="16" t="n">
        <v>43521</v>
      </c>
      <c r="F7" s="12" t="s">
        <v>9</v>
      </c>
      <c r="G7" s="12"/>
      <c r="H7" s="13" t="n">
        <f aca="false">DATE(Année,5,1)</f>
        <v>43586</v>
      </c>
      <c r="I7" s="26"/>
      <c r="J7" s="9"/>
      <c r="K7" s="10" t="n">
        <v>43892</v>
      </c>
      <c r="L7" s="12" t="s">
        <v>9</v>
      </c>
      <c r="M7" s="12"/>
      <c r="N7" s="13" t="n">
        <f aca="false">DATE(Année_2,5,1)</f>
        <v>43952</v>
      </c>
      <c r="O7" s="26"/>
      <c r="P7" s="9"/>
      <c r="Q7" s="10" t="n">
        <v>44255</v>
      </c>
      <c r="R7" s="12" t="s">
        <v>9</v>
      </c>
      <c r="S7" s="12"/>
      <c r="T7" s="13" t="n">
        <f aca="false">DATE(Année_3,5,1)</f>
        <v>44317</v>
      </c>
    </row>
    <row r="8" customFormat="false" ht="15.95" hidden="false" customHeight="true" outlineLevel="0" collapsed="false">
      <c r="B8" s="7" t="s">
        <v>10</v>
      </c>
      <c r="C8" s="23"/>
      <c r="D8" s="15" t="s">
        <v>11</v>
      </c>
      <c r="E8" s="16" t="n">
        <v>43561</v>
      </c>
      <c r="F8" s="12" t="s">
        <v>12</v>
      </c>
      <c r="G8" s="12"/>
      <c r="H8" s="13" t="n">
        <f aca="false">DATE(Année,5,8)</f>
        <v>43593</v>
      </c>
      <c r="I8" s="26"/>
      <c r="J8" s="9" t="s">
        <v>11</v>
      </c>
      <c r="K8" s="10" t="n">
        <v>43932</v>
      </c>
      <c r="L8" s="12" t="s">
        <v>12</v>
      </c>
      <c r="M8" s="12"/>
      <c r="N8" s="13" t="n">
        <f aca="false">DATE(Année_2,5,8)</f>
        <v>43959</v>
      </c>
      <c r="O8" s="26"/>
      <c r="P8" s="9" t="s">
        <v>11</v>
      </c>
      <c r="Q8" s="10"/>
      <c r="R8" s="12" t="s">
        <v>12</v>
      </c>
      <c r="S8" s="12"/>
      <c r="T8" s="13" t="n">
        <f aca="false">DATE(Année_3,5,8)</f>
        <v>44324</v>
      </c>
    </row>
    <row r="9" customFormat="false" ht="15.95" hidden="false" customHeight="true" outlineLevel="0" collapsed="false">
      <c r="B9" s="7" t="s">
        <v>13</v>
      </c>
      <c r="C9" s="23"/>
      <c r="D9" s="15"/>
      <c r="E9" s="16" t="n">
        <v>43578</v>
      </c>
      <c r="F9" s="12" t="s">
        <v>14</v>
      </c>
      <c r="G9" s="12"/>
      <c r="H9" s="13" t="n">
        <f aca="false">H5+39</f>
        <v>43615</v>
      </c>
      <c r="I9" s="26"/>
      <c r="J9" s="9"/>
      <c r="K9" s="10" t="n">
        <v>43948</v>
      </c>
      <c r="L9" s="12" t="s">
        <v>14</v>
      </c>
      <c r="M9" s="12"/>
      <c r="N9" s="13" t="n">
        <f aca="false">N5+39</f>
        <v>43972</v>
      </c>
      <c r="O9" s="26"/>
      <c r="P9" s="9"/>
      <c r="Q9" s="10"/>
      <c r="R9" s="12" t="s">
        <v>14</v>
      </c>
      <c r="S9" s="12"/>
      <c r="T9" s="13" t="n">
        <f aca="false">T5+39</f>
        <v>44329</v>
      </c>
    </row>
    <row r="10" customFormat="false" ht="15.95" hidden="false" customHeight="true" outlineLevel="0" collapsed="false">
      <c r="B10" s="7" t="s">
        <v>15</v>
      </c>
      <c r="C10" s="23"/>
      <c r="D10" s="15" t="s">
        <v>16</v>
      </c>
      <c r="E10" s="16" t="n">
        <v>43652</v>
      </c>
      <c r="F10" s="12" t="s">
        <v>17</v>
      </c>
      <c r="G10" s="12"/>
      <c r="H10" s="13" t="n">
        <f aca="false">H5+49</f>
        <v>43625</v>
      </c>
      <c r="I10" s="26"/>
      <c r="J10" s="9" t="s">
        <v>16</v>
      </c>
      <c r="K10" s="10" t="n">
        <v>44016</v>
      </c>
      <c r="L10" s="12" t="s">
        <v>17</v>
      </c>
      <c r="M10" s="12"/>
      <c r="N10" s="13" t="n">
        <f aca="false">N5+49</f>
        <v>43982</v>
      </c>
      <c r="O10" s="26"/>
      <c r="P10" s="9" t="s">
        <v>16</v>
      </c>
      <c r="Q10" s="10"/>
      <c r="R10" s="12" t="s">
        <v>17</v>
      </c>
      <c r="S10" s="12"/>
      <c r="T10" s="13" t="n">
        <f aca="false">T5+49</f>
        <v>44339</v>
      </c>
    </row>
    <row r="11" customFormat="false" ht="15.95" hidden="false" customHeight="true" outlineLevel="0" collapsed="false">
      <c r="B11" s="7" t="s">
        <v>18</v>
      </c>
      <c r="C11" s="23"/>
      <c r="D11" s="15"/>
      <c r="E11" s="16" t="n">
        <v>43710</v>
      </c>
      <c r="F11" s="12" t="s">
        <v>19</v>
      </c>
      <c r="G11" s="12"/>
      <c r="H11" s="13" t="n">
        <f aca="false">H5+50</f>
        <v>43626</v>
      </c>
      <c r="I11" s="26"/>
      <c r="J11" s="9"/>
      <c r="K11" s="10" t="n">
        <v>44075</v>
      </c>
      <c r="L11" s="12" t="s">
        <v>19</v>
      </c>
      <c r="M11" s="12"/>
      <c r="N11" s="13" t="n">
        <f aca="false">N5+50</f>
        <v>43983</v>
      </c>
      <c r="O11" s="26"/>
      <c r="P11" s="9"/>
      <c r="Q11" s="10"/>
      <c r="R11" s="12" t="s">
        <v>19</v>
      </c>
      <c r="S11" s="12"/>
      <c r="T11" s="13" t="n">
        <f aca="false">T5+50</f>
        <v>44340</v>
      </c>
    </row>
    <row r="12" customFormat="false" ht="15.95" hidden="false" customHeight="true" outlineLevel="0" collapsed="false">
      <c r="B12" s="7" t="s">
        <v>20</v>
      </c>
      <c r="C12" s="23"/>
      <c r="D12" s="15" t="s">
        <v>21</v>
      </c>
      <c r="E12" s="16" t="n">
        <v>43757</v>
      </c>
      <c r="F12" s="12" t="s">
        <v>22</v>
      </c>
      <c r="G12" s="12"/>
      <c r="H12" s="13" t="n">
        <f aca="false">DATE(Année,7,14)</f>
        <v>43660</v>
      </c>
      <c r="I12" s="26"/>
      <c r="J12" s="9" t="s">
        <v>21</v>
      </c>
      <c r="K12" s="10" t="n">
        <v>44121</v>
      </c>
      <c r="L12" s="12" t="s">
        <v>22</v>
      </c>
      <c r="M12" s="12"/>
      <c r="N12" s="13" t="n">
        <f aca="false">DATE(Année_2,7,14)</f>
        <v>44026</v>
      </c>
      <c r="O12" s="26"/>
      <c r="P12" s="9" t="s">
        <v>21</v>
      </c>
      <c r="Q12" s="10"/>
      <c r="R12" s="12" t="s">
        <v>22</v>
      </c>
      <c r="S12" s="12"/>
      <c r="T12" s="13" t="n">
        <f aca="false">DATE(Année_3,7,14)</f>
        <v>44391</v>
      </c>
    </row>
    <row r="13" customFormat="false" ht="15.95" hidden="false" customHeight="true" outlineLevel="0" collapsed="false">
      <c r="B13" s="7" t="s">
        <v>23</v>
      </c>
      <c r="C13" s="23"/>
      <c r="D13" s="15"/>
      <c r="E13" s="16" t="n">
        <v>43773</v>
      </c>
      <c r="F13" s="12" t="s">
        <v>24</v>
      </c>
      <c r="G13" s="12"/>
      <c r="H13" s="13" t="n">
        <f aca="false">DATE(Année,8,15)</f>
        <v>43692</v>
      </c>
      <c r="I13" s="26"/>
      <c r="J13" s="9"/>
      <c r="K13" s="10" t="n">
        <v>44137</v>
      </c>
      <c r="L13" s="12" t="s">
        <v>24</v>
      </c>
      <c r="M13" s="12"/>
      <c r="N13" s="13" t="n">
        <f aca="false">DATE(Année_2,8,15)</f>
        <v>44058</v>
      </c>
      <c r="O13" s="26"/>
      <c r="P13" s="9"/>
      <c r="Q13" s="10"/>
      <c r="R13" s="12" t="s">
        <v>24</v>
      </c>
      <c r="S13" s="12"/>
      <c r="T13" s="13" t="n">
        <f aca="false">DATE(Année_3,8,15)</f>
        <v>44423</v>
      </c>
    </row>
    <row r="14" customFormat="false" ht="15.95" hidden="false" customHeight="true" outlineLevel="0" collapsed="false">
      <c r="B14" s="7" t="s">
        <v>25</v>
      </c>
      <c r="C14" s="23"/>
      <c r="D14" s="15" t="s">
        <v>1</v>
      </c>
      <c r="E14" s="16" t="n">
        <v>43820</v>
      </c>
      <c r="F14" s="12" t="s">
        <v>21</v>
      </c>
      <c r="G14" s="12"/>
      <c r="H14" s="13" t="n">
        <f aca="false">DATE(Année,11,1)</f>
        <v>43770</v>
      </c>
      <c r="I14" s="26"/>
      <c r="J14" s="9" t="s">
        <v>1</v>
      </c>
      <c r="K14" s="10" t="n">
        <v>44184</v>
      </c>
      <c r="L14" s="12" t="s">
        <v>21</v>
      </c>
      <c r="M14" s="12"/>
      <c r="N14" s="13" t="n">
        <f aca="false">DATE(Année_2,11,1)</f>
        <v>44136</v>
      </c>
      <c r="O14" s="26"/>
      <c r="P14" s="9" t="s">
        <v>1</v>
      </c>
      <c r="Q14" s="10"/>
      <c r="R14" s="12" t="s">
        <v>21</v>
      </c>
      <c r="S14" s="12"/>
      <c r="T14" s="13" t="n">
        <f aca="false">DATE(Année_3,11,1)</f>
        <v>44501</v>
      </c>
    </row>
    <row r="15" customFormat="false" ht="15.95" hidden="false" customHeight="true" outlineLevel="0" collapsed="false">
      <c r="B15" s="7" t="s">
        <v>26</v>
      </c>
      <c r="C15" s="23"/>
      <c r="D15" s="21"/>
      <c r="E15" s="22" t="n">
        <v>43836</v>
      </c>
      <c r="F15" s="12" t="s">
        <v>27</v>
      </c>
      <c r="G15" s="12"/>
      <c r="H15" s="13" t="n">
        <f aca="false">DATE(Année,11,11)</f>
        <v>43780</v>
      </c>
      <c r="I15" s="26"/>
      <c r="J15" s="18"/>
      <c r="K15" s="19" t="n">
        <v>44200</v>
      </c>
      <c r="L15" s="12" t="s">
        <v>27</v>
      </c>
      <c r="M15" s="12"/>
      <c r="N15" s="13" t="n">
        <f aca="false">DATE(Année_2,11,11)</f>
        <v>44146</v>
      </c>
      <c r="O15" s="26"/>
      <c r="P15" s="18"/>
      <c r="Q15" s="19"/>
      <c r="R15" s="12" t="s">
        <v>27</v>
      </c>
      <c r="S15" s="12"/>
      <c r="T15" s="13" t="n">
        <f aca="false">DATE(Année_3,11,11)</f>
        <v>44511</v>
      </c>
    </row>
    <row r="16" customFormat="false" ht="15.95" hidden="false" customHeight="true" outlineLevel="0" collapsed="false">
      <c r="B16" s="7" t="s">
        <v>28</v>
      </c>
      <c r="C16" s="29"/>
      <c r="D16" s="30"/>
      <c r="E16" s="31"/>
      <c r="F16" s="12" t="s">
        <v>1</v>
      </c>
      <c r="G16" s="12"/>
      <c r="H16" s="13" t="n">
        <f aca="false">DATE(Année,12,25)</f>
        <v>43824</v>
      </c>
      <c r="I16" s="29"/>
      <c r="J16" s="30"/>
      <c r="K16" s="31"/>
      <c r="L16" s="12" t="s">
        <v>1</v>
      </c>
      <c r="M16" s="12"/>
      <c r="N16" s="13" t="n">
        <f aca="false">DATE(Année_2,12,25)</f>
        <v>44190</v>
      </c>
      <c r="O16" s="29"/>
      <c r="P16" s="30"/>
      <c r="Q16" s="31"/>
      <c r="R16" s="12" t="s">
        <v>1</v>
      </c>
      <c r="S16" s="12"/>
      <c r="T16" s="13" t="n">
        <f aca="false">DATE(Année_3,12,25)</f>
        <v>44555</v>
      </c>
    </row>
    <row r="17" customFormat="false" ht="15.95" hidden="false" customHeight="true" outlineLevel="0" collapsed="false">
      <c r="B17" s="7" t="s">
        <v>29</v>
      </c>
      <c r="C17" s="29"/>
      <c r="D17" s="30"/>
      <c r="E17" s="31"/>
      <c r="F17" s="12" t="s">
        <v>30</v>
      </c>
      <c r="G17" s="12" t="s">
        <v>1</v>
      </c>
      <c r="H17" s="32" t="n">
        <f aca="false">J_1-DAY(J_1)+8-WEEKDAY(J_1-DAY(J_1)-3)</f>
        <v>43467</v>
      </c>
      <c r="I17" s="33" t="s">
        <v>31</v>
      </c>
      <c r="J17" s="33"/>
      <c r="K17" s="33"/>
      <c r="L17" s="12" t="s">
        <v>30</v>
      </c>
      <c r="M17" s="12" t="s">
        <v>1</v>
      </c>
      <c r="N17" s="32" t="n">
        <f aca="false">J_2-DAY(J_2)+8-WEEKDAY(J_2-DAY(J_2)-3)</f>
        <v>43831</v>
      </c>
      <c r="O17" s="34" t="s">
        <v>32</v>
      </c>
      <c r="P17" s="34"/>
      <c r="Q17" s="34"/>
      <c r="R17" s="12" t="s">
        <v>30</v>
      </c>
      <c r="S17" s="12" t="s">
        <v>1</v>
      </c>
      <c r="T17" s="32" t="n">
        <f aca="false">J_3-DAY(J_3)+8-WEEKDAY(J_3-DAY(J_3)-3)</f>
        <v>44202</v>
      </c>
      <c r="U17" s="35" t="s">
        <v>33</v>
      </c>
      <c r="V17" s="35"/>
      <c r="W17" s="35"/>
    </row>
    <row r="18" customFormat="false" ht="15.95" hidden="false" customHeight="true" outlineLevel="0" collapsed="false">
      <c r="B18" s="7" t="s">
        <v>34</v>
      </c>
      <c r="C18" s="29"/>
      <c r="D18" s="30"/>
      <c r="E18" s="31"/>
      <c r="F18" s="12" t="s">
        <v>30</v>
      </c>
      <c r="G18" s="12" t="s">
        <v>6</v>
      </c>
      <c r="H18" s="13" t="n">
        <f aca="false">IF(WEEKDAY(E6,2)=6,E6+4,E6+1)</f>
        <v>43509</v>
      </c>
      <c r="I18" s="33"/>
      <c r="J18" s="33"/>
      <c r="K18" s="33"/>
      <c r="L18" s="12" t="s">
        <v>30</v>
      </c>
      <c r="M18" s="12" t="s">
        <v>6</v>
      </c>
      <c r="N18" s="13" t="n">
        <f aca="false">IF(WEEKDAY(K6,2)=6,K6+4,K6+1)</f>
        <v>43880</v>
      </c>
      <c r="O18" s="34"/>
      <c r="P18" s="34"/>
      <c r="Q18" s="34"/>
      <c r="R18" s="12" t="s">
        <v>30</v>
      </c>
      <c r="S18" s="12" t="s">
        <v>6</v>
      </c>
      <c r="T18" s="13" t="n">
        <f aca="false">IF(WEEKDAY(Q6,2)=6,Q6+4,Q6+1)</f>
        <v>44244</v>
      </c>
      <c r="U18" s="35"/>
      <c r="V18" s="35"/>
      <c r="W18" s="35"/>
    </row>
    <row r="19" customFormat="false" ht="15.95" hidden="false" customHeight="true" outlineLevel="0" collapsed="false">
      <c r="B19" s="7" t="s">
        <v>35</v>
      </c>
      <c r="C19" s="29"/>
      <c r="D19" s="30"/>
      <c r="E19" s="31"/>
      <c r="F19" s="12"/>
      <c r="G19" s="12"/>
      <c r="H19" s="13" t="n">
        <f aca="false">H18+7</f>
        <v>43516</v>
      </c>
      <c r="I19" s="29"/>
      <c r="J19" s="30"/>
      <c r="K19" s="31"/>
      <c r="L19" s="12"/>
      <c r="M19" s="12"/>
      <c r="N19" s="13" t="n">
        <f aca="false">N18+7</f>
        <v>43887</v>
      </c>
      <c r="O19" s="29"/>
      <c r="P19" s="30"/>
      <c r="Q19" s="31"/>
      <c r="R19" s="12"/>
      <c r="S19" s="12"/>
      <c r="T19" s="13" t="n">
        <f aca="false">T18+7</f>
        <v>44251</v>
      </c>
    </row>
    <row r="20" customFormat="false" ht="15.95" hidden="false" customHeight="true" outlineLevel="0" collapsed="false">
      <c r="B20" s="7" t="s">
        <v>36</v>
      </c>
      <c r="C20" s="29"/>
      <c r="D20" s="30"/>
      <c r="E20" s="31"/>
      <c r="F20" s="12" t="s">
        <v>30</v>
      </c>
      <c r="G20" s="12" t="s">
        <v>11</v>
      </c>
      <c r="H20" s="13" t="n">
        <f aca="false">IF(WEEKDAY(E8,2)=6,E8+4,E8+1)</f>
        <v>43565</v>
      </c>
      <c r="I20" s="29"/>
      <c r="J20" s="30"/>
      <c r="K20" s="31"/>
      <c r="L20" s="12" t="s">
        <v>30</v>
      </c>
      <c r="M20" s="12" t="s">
        <v>11</v>
      </c>
      <c r="N20" s="13" t="n">
        <f aca="false">IF(WEEKDAY(K8,2)=6,K8+4,K8+1)</f>
        <v>43936</v>
      </c>
      <c r="O20" s="29"/>
      <c r="P20" s="30"/>
      <c r="Q20" s="31"/>
      <c r="R20" s="12" t="s">
        <v>30</v>
      </c>
      <c r="S20" s="12" t="s">
        <v>11</v>
      </c>
      <c r="T20" s="13" t="n">
        <f aca="false">IF(WEEKDAY(Q8,2)=6,Q8+4,Q8+1)</f>
        <v>4</v>
      </c>
    </row>
    <row r="21" customFormat="false" ht="15.95" hidden="false" customHeight="true" outlineLevel="0" collapsed="false">
      <c r="B21" s="7" t="s">
        <v>37</v>
      </c>
      <c r="C21" s="29"/>
      <c r="D21" s="30"/>
      <c r="E21" s="31"/>
      <c r="F21" s="12"/>
      <c r="G21" s="12"/>
      <c r="H21" s="13" t="n">
        <f aca="false">H20+7</f>
        <v>43572</v>
      </c>
      <c r="I21" s="29"/>
      <c r="J21" s="30"/>
      <c r="K21" s="31"/>
      <c r="L21" s="12"/>
      <c r="M21" s="12"/>
      <c r="N21" s="13" t="n">
        <f aca="false">N20+7</f>
        <v>43943</v>
      </c>
      <c r="O21" s="29"/>
      <c r="P21" s="30"/>
      <c r="Q21" s="31"/>
      <c r="R21" s="12"/>
      <c r="S21" s="12"/>
      <c r="T21" s="13" t="n">
        <f aca="false">T20+7</f>
        <v>11</v>
      </c>
    </row>
    <row r="22" customFormat="false" ht="15.95" hidden="false" customHeight="true" outlineLevel="0" collapsed="false">
      <c r="B22" s="7" t="s">
        <v>38</v>
      </c>
      <c r="C22" s="29"/>
      <c r="D22" s="30"/>
      <c r="E22" s="31"/>
      <c r="F22" s="12" t="s">
        <v>30</v>
      </c>
      <c r="G22" s="12" t="s">
        <v>39</v>
      </c>
      <c r="H22" s="13" t="n">
        <f aca="false">IF(WEEKDAY(E10,2)=6,E10+4,E10+1)</f>
        <v>43656</v>
      </c>
      <c r="I22" s="29"/>
      <c r="J22" s="30"/>
      <c r="K22" s="31"/>
      <c r="L22" s="12" t="s">
        <v>30</v>
      </c>
      <c r="M22" s="12" t="s">
        <v>39</v>
      </c>
      <c r="N22" s="13" t="n">
        <f aca="false">IF(WEEKDAY(K10,2)=6,K10+4,K10+1)</f>
        <v>44020</v>
      </c>
      <c r="O22" s="29"/>
      <c r="P22" s="30"/>
      <c r="Q22" s="31"/>
      <c r="R22" s="12" t="s">
        <v>30</v>
      </c>
      <c r="S22" s="12" t="s">
        <v>39</v>
      </c>
      <c r="T22" s="13" t="n">
        <f aca="false">IF(WEEKDAY(Q10,2)=6,Q10+4,Q10+1)</f>
        <v>4</v>
      </c>
    </row>
    <row r="23" customFormat="false" ht="15.95" hidden="false" customHeight="true" outlineLevel="0" collapsed="false">
      <c r="B23" s="7" t="s">
        <v>40</v>
      </c>
      <c r="C23" s="29"/>
      <c r="D23" s="30"/>
      <c r="E23" s="31"/>
      <c r="F23" s="12"/>
      <c r="G23" s="12"/>
      <c r="H23" s="13" t="n">
        <f aca="false">H22+7</f>
        <v>43663</v>
      </c>
      <c r="I23" s="29"/>
      <c r="J23" s="30"/>
      <c r="K23" s="31"/>
      <c r="L23" s="12"/>
      <c r="M23" s="12"/>
      <c r="N23" s="13" t="n">
        <f aca="false">N22+7</f>
        <v>44027</v>
      </c>
      <c r="O23" s="29"/>
      <c r="P23" s="30"/>
      <c r="Q23" s="31"/>
      <c r="R23" s="12"/>
      <c r="S23" s="12"/>
      <c r="T23" s="13" t="n">
        <f aca="false">T22+7</f>
        <v>11</v>
      </c>
    </row>
    <row r="24" customFormat="false" ht="15.95" hidden="false" customHeight="true" outlineLevel="0" collapsed="false">
      <c r="B24" s="7" t="s">
        <v>41</v>
      </c>
      <c r="C24" s="29"/>
      <c r="D24" s="30"/>
      <c r="E24" s="31"/>
      <c r="F24" s="12"/>
      <c r="G24" s="12"/>
      <c r="H24" s="13" t="n">
        <f aca="false">H23+7</f>
        <v>43670</v>
      </c>
      <c r="I24" s="29"/>
      <c r="J24" s="30"/>
      <c r="K24" s="31"/>
      <c r="L24" s="12"/>
      <c r="M24" s="12"/>
      <c r="N24" s="13" t="n">
        <f aca="false">N23+7</f>
        <v>44034</v>
      </c>
      <c r="O24" s="29"/>
      <c r="P24" s="30"/>
      <c r="Q24" s="31"/>
      <c r="R24" s="12"/>
      <c r="S24" s="12"/>
      <c r="T24" s="13" t="n">
        <f aca="false">T23+7</f>
        <v>18</v>
      </c>
    </row>
    <row r="25" customFormat="false" ht="15.95" hidden="false" customHeight="true" outlineLevel="0" collapsed="false">
      <c r="B25" s="7" t="s">
        <v>42</v>
      </c>
      <c r="C25" s="29"/>
      <c r="D25" s="30"/>
      <c r="E25" s="31"/>
      <c r="F25" s="12"/>
      <c r="G25" s="12"/>
      <c r="H25" s="13" t="n">
        <f aca="false">H24+7</f>
        <v>43677</v>
      </c>
      <c r="I25" s="29"/>
      <c r="J25" s="30"/>
      <c r="K25" s="31"/>
      <c r="L25" s="12"/>
      <c r="M25" s="12"/>
      <c r="N25" s="13" t="n">
        <f aca="false">N24+7</f>
        <v>44041</v>
      </c>
      <c r="O25" s="29"/>
      <c r="P25" s="30"/>
      <c r="Q25" s="31"/>
      <c r="R25" s="12"/>
      <c r="S25" s="12"/>
      <c r="T25" s="13" t="n">
        <f aca="false">T24+7</f>
        <v>25</v>
      </c>
    </row>
    <row r="26" customFormat="false" ht="15.95" hidden="false" customHeight="true" outlineLevel="0" collapsed="false">
      <c r="B26" s="7" t="s">
        <v>43</v>
      </c>
      <c r="F26" s="12"/>
      <c r="G26" s="12"/>
      <c r="H26" s="13" t="n">
        <f aca="false">H25+7</f>
        <v>43684</v>
      </c>
      <c r="L26" s="12"/>
      <c r="M26" s="12"/>
      <c r="N26" s="13" t="n">
        <f aca="false">N25+7</f>
        <v>44048</v>
      </c>
      <c r="R26" s="12"/>
      <c r="S26" s="12"/>
      <c r="T26" s="13" t="n">
        <f aca="false">T25+7</f>
        <v>32</v>
      </c>
    </row>
    <row r="27" customFormat="false" ht="15.95" hidden="false" customHeight="true" outlineLevel="0" collapsed="false">
      <c r="B27" s="7" t="s">
        <v>44</v>
      </c>
      <c r="F27" s="12"/>
      <c r="G27" s="12"/>
      <c r="H27" s="13" t="n">
        <f aca="false">H26+7</f>
        <v>43691</v>
      </c>
      <c r="L27" s="12"/>
      <c r="M27" s="12"/>
      <c r="N27" s="13" t="n">
        <f aca="false">N26+7</f>
        <v>44055</v>
      </c>
      <c r="R27" s="12"/>
      <c r="S27" s="12"/>
      <c r="T27" s="13" t="n">
        <f aca="false">T26+7</f>
        <v>39</v>
      </c>
    </row>
    <row r="28" customFormat="false" ht="15.95" hidden="false" customHeight="true" outlineLevel="0" collapsed="false">
      <c r="B28" s="7" t="s">
        <v>45</v>
      </c>
      <c r="F28" s="12"/>
      <c r="G28" s="12"/>
      <c r="H28" s="13" t="n">
        <f aca="false">H27+7</f>
        <v>43698</v>
      </c>
      <c r="L28" s="12"/>
      <c r="M28" s="12"/>
      <c r="N28" s="13" t="n">
        <f aca="false">N27+7</f>
        <v>44062</v>
      </c>
      <c r="R28" s="12"/>
      <c r="S28" s="12"/>
      <c r="T28" s="13" t="n">
        <f aca="false">T27+7</f>
        <v>46</v>
      </c>
    </row>
    <row r="29" customFormat="false" ht="15.95" hidden="false" customHeight="true" outlineLevel="0" collapsed="false">
      <c r="B29" s="7" t="s">
        <v>46</v>
      </c>
      <c r="F29" s="12"/>
      <c r="G29" s="12"/>
      <c r="H29" s="13" t="n">
        <f aca="false">H28+7</f>
        <v>43705</v>
      </c>
      <c r="L29" s="12"/>
      <c r="M29" s="12"/>
      <c r="N29" s="13" t="n">
        <f aca="false">N28+7</f>
        <v>44069</v>
      </c>
      <c r="R29" s="12"/>
      <c r="S29" s="12"/>
      <c r="T29" s="13" t="n">
        <f aca="false">T28+7</f>
        <v>53</v>
      </c>
    </row>
    <row r="30" customFormat="false" ht="15.95" hidden="false" customHeight="true" outlineLevel="0" collapsed="false">
      <c r="B30" s="7" t="s">
        <v>47</v>
      </c>
      <c r="F30" s="12"/>
      <c r="G30" s="36"/>
      <c r="H30" s="32"/>
      <c r="I30" s="37" t="s">
        <v>48</v>
      </c>
      <c r="L30" s="12"/>
      <c r="M30" s="36"/>
      <c r="N30" s="32" t="n">
        <f aca="false">N29+7</f>
        <v>44076</v>
      </c>
      <c r="O30" s="37" t="s">
        <v>49</v>
      </c>
      <c r="R30" s="12"/>
      <c r="S30" s="36"/>
      <c r="T30" s="32" t="n">
        <f aca="false">T29+7</f>
        <v>60</v>
      </c>
      <c r="U30" s="37" t="s">
        <v>50</v>
      </c>
    </row>
    <row r="31" customFormat="false" ht="15.95" hidden="false" customHeight="true" outlineLevel="0" collapsed="false">
      <c r="B31" s="7" t="s">
        <v>51</v>
      </c>
      <c r="F31" s="12" t="s">
        <v>30</v>
      </c>
      <c r="G31" s="12" t="s">
        <v>21</v>
      </c>
      <c r="H31" s="38" t="n">
        <f aca="false">IF(WEEKDAY(E12,2)=6,E12+4,E12+1)</f>
        <v>43761</v>
      </c>
      <c r="L31" s="12" t="s">
        <v>30</v>
      </c>
      <c r="M31" s="12" t="s">
        <v>21</v>
      </c>
      <c r="N31" s="38" t="n">
        <f aca="false">IF(WEEKDAY(K12,2)=6,K12+4,K12+1)</f>
        <v>44125</v>
      </c>
      <c r="R31" s="12" t="s">
        <v>30</v>
      </c>
      <c r="S31" s="12" t="s">
        <v>21</v>
      </c>
      <c r="T31" s="38" t="n">
        <f aca="false">IF(WEEKDAY(Q12,2)=6,Q12+4,Q12+1)</f>
        <v>4</v>
      </c>
    </row>
    <row r="32" customFormat="false" ht="15.95" hidden="false" customHeight="true" outlineLevel="0" collapsed="false">
      <c r="B32" s="7" t="s">
        <v>52</v>
      </c>
      <c r="F32" s="12"/>
      <c r="G32" s="12"/>
      <c r="H32" s="13" t="n">
        <f aca="false">H31+7</f>
        <v>43768</v>
      </c>
      <c r="L32" s="12"/>
      <c r="M32" s="12"/>
      <c r="N32" s="13" t="n">
        <f aca="false">N31+7</f>
        <v>44132</v>
      </c>
      <c r="R32" s="12"/>
      <c r="S32" s="12"/>
      <c r="T32" s="13" t="n">
        <f aca="false">T31+7</f>
        <v>11</v>
      </c>
    </row>
    <row r="33" customFormat="false" ht="15.95" hidden="false" customHeight="true" outlineLevel="0" collapsed="false">
      <c r="B33" s="7" t="s">
        <v>53</v>
      </c>
      <c r="F33" s="12" t="s">
        <v>30</v>
      </c>
      <c r="G33" s="12" t="s">
        <v>1</v>
      </c>
      <c r="H33" s="38" t="n">
        <f aca="false">IF(WEEKDAY(E14,2)=6,E14+4,E14+1)</f>
        <v>43824</v>
      </c>
      <c r="L33" s="12" t="s">
        <v>30</v>
      </c>
      <c r="M33" s="12" t="s">
        <v>1</v>
      </c>
      <c r="N33" s="38" t="n">
        <f aca="false">IF(WEEKDAY(K14,2)=6,K14+4,K14+1)</f>
        <v>44188</v>
      </c>
      <c r="R33" s="12" t="s">
        <v>30</v>
      </c>
      <c r="S33" s="12" t="s">
        <v>1</v>
      </c>
      <c r="T33" s="38" t="n">
        <f aca="false">IF(WEEKDAY(Q14,2)=6,Q14+4,Q14+1)</f>
        <v>4</v>
      </c>
    </row>
    <row r="34" customFormat="false" ht="15.95" hidden="false" customHeight="true" outlineLevel="0" collapsed="false">
      <c r="B34" s="7" t="s">
        <v>54</v>
      </c>
      <c r="F34" s="12"/>
      <c r="G34" s="12"/>
      <c r="H34" s="13" t="n">
        <f aca="false">H33+7</f>
        <v>43831</v>
      </c>
      <c r="L34" s="12"/>
      <c r="M34" s="12"/>
      <c r="N34" s="13" t="n">
        <f aca="false">N33+7</f>
        <v>44195</v>
      </c>
      <c r="R34" s="12"/>
      <c r="S34" s="12"/>
      <c r="T34" s="13" t="n">
        <f aca="false">T33+7</f>
        <v>11</v>
      </c>
    </row>
    <row r="35" customFormat="false" ht="15.95" hidden="false" customHeight="true" outlineLevel="0" collapsed="false">
      <c r="B35" s="7" t="s">
        <v>55</v>
      </c>
      <c r="N35" s="2"/>
    </row>
    <row r="36" customFormat="false" ht="15.95" hidden="false" customHeight="true" outlineLevel="0" collapsed="false">
      <c r="B36" s="7" t="s">
        <v>56</v>
      </c>
      <c r="N36" s="2"/>
    </row>
    <row r="37" customFormat="false" ht="15.95" hidden="false" customHeight="true" outlineLevel="0" collapsed="false">
      <c r="B37" s="7" t="s">
        <v>57</v>
      </c>
      <c r="N37" s="2"/>
    </row>
    <row r="38" customFormat="false" ht="15.95" hidden="false" customHeight="true" outlineLevel="0" collapsed="false">
      <c r="B38" s="7" t="s">
        <v>58</v>
      </c>
      <c r="N38" s="2"/>
    </row>
    <row r="39" customFormat="false" ht="15.95" hidden="false" customHeight="true" outlineLevel="0" collapsed="false">
      <c r="B39" s="7" t="s">
        <v>59</v>
      </c>
      <c r="N39" s="2"/>
    </row>
    <row r="40" customFormat="false" ht="15.95" hidden="false" customHeight="true" outlineLevel="0" collapsed="false">
      <c r="B40" s="7" t="s">
        <v>60</v>
      </c>
      <c r="N40" s="2"/>
    </row>
    <row r="41" customFormat="false" ht="15.95" hidden="false" customHeight="true" outlineLevel="0" collapsed="false">
      <c r="B41" s="7" t="s">
        <v>61</v>
      </c>
      <c r="N41" s="2"/>
    </row>
    <row r="42" customFormat="false" ht="15.95" hidden="false" customHeight="true" outlineLevel="0" collapsed="false">
      <c r="B42" s="7" t="s">
        <v>62</v>
      </c>
    </row>
    <row r="43" customFormat="false" ht="15.95" hidden="false" customHeight="true" outlineLevel="0" collapsed="false">
      <c r="B43" s="7" t="s">
        <v>63</v>
      </c>
    </row>
    <row r="44" customFormat="false" ht="15.95" hidden="false" customHeight="true" outlineLevel="0" collapsed="false">
      <c r="B44" s="7" t="s">
        <v>64</v>
      </c>
    </row>
    <row r="45" customFormat="false" ht="15.95" hidden="false" customHeight="true" outlineLevel="0" collapsed="false">
      <c r="B45" s="7" t="s">
        <v>65</v>
      </c>
    </row>
    <row r="46" customFormat="false" ht="15.95" hidden="false" customHeight="true" outlineLevel="0" collapsed="false">
      <c r="B46" s="7" t="s">
        <v>66</v>
      </c>
    </row>
    <row r="47" customFormat="false" ht="15.95" hidden="false" customHeight="true" outlineLevel="0" collapsed="false">
      <c r="B47" s="39"/>
    </row>
    <row r="48" customFormat="false" ht="15.95" hidden="false" customHeight="true" outlineLevel="0" collapsed="false">
      <c r="B48" s="39"/>
    </row>
    <row r="49" customFormat="false" ht="15.95" hidden="false" customHeight="true" outlineLevel="0" collapsed="false">
      <c r="B49" s="39"/>
    </row>
    <row r="50" customFormat="false" ht="15.95" hidden="false" customHeight="true" outlineLevel="0" collapsed="false">
      <c r="B50" s="39"/>
    </row>
    <row r="51" customFormat="false" ht="17.1" hidden="false" customHeight="true" outlineLevel="0" collapsed="false">
      <c r="B51" s="39"/>
    </row>
    <row r="52" customFormat="false" ht="17.1" hidden="false" customHeight="true" outlineLevel="0" collapsed="false">
      <c r="B52" s="39"/>
    </row>
    <row r="53" customFormat="false" ht="17.1" hidden="false" customHeight="true" outlineLevel="0" collapsed="false">
      <c r="B53" s="39"/>
    </row>
    <row r="54" customFormat="false" ht="17.1" hidden="false" customHeight="true" outlineLevel="0" collapsed="false">
      <c r="B54" s="39"/>
    </row>
    <row r="55" customFormat="false" ht="17.1" hidden="false" customHeight="true" outlineLevel="0" collapsed="false"/>
    <row r="56" customFormat="false" ht="17.1" hidden="false" customHeight="true" outlineLevel="0" collapsed="false"/>
    <row r="57" customFormat="false" ht="17.1" hidden="false" customHeight="true" outlineLevel="0" collapsed="false"/>
    <row r="58" customFormat="false" ht="17.1" hidden="false" customHeight="true" outlineLevel="0" collapsed="false"/>
    <row r="59" customFormat="false" ht="17.1" hidden="false" customHeight="true" outlineLevel="0" collapsed="false"/>
    <row r="60" customFormat="false" ht="17.1" hidden="false" customHeight="true" outlineLevel="0" collapsed="false"/>
    <row r="61" customFormat="false" ht="17.1" hidden="false" customHeight="true" outlineLevel="0" collapsed="false"/>
    <row r="62" customFormat="false" ht="17.1" hidden="false" customHeight="true" outlineLevel="0" collapsed="false"/>
    <row r="63" customFormat="false" ht="17.1" hidden="false" customHeight="true" outlineLevel="0" collapsed="false"/>
    <row r="64" customFormat="false" ht="17.1" hidden="false" customHeight="true" outlineLevel="0" collapsed="false"/>
    <row r="65" customFormat="false" ht="17.1" hidden="false" customHeight="true" outlineLevel="0" collapsed="false"/>
    <row r="66" customFormat="false" ht="17.1" hidden="false" customHeight="true" outlineLevel="0" collapsed="false"/>
    <row r="67" customFormat="false" ht="17.1" hidden="false" customHeight="true" outlineLevel="0" collapsed="false"/>
    <row r="68" customFormat="false" ht="17.1" hidden="false" customHeight="true" outlineLevel="0" collapsed="false"/>
    <row r="69" customFormat="false" ht="17.1" hidden="false" customHeight="true" outlineLevel="0" collapsed="false"/>
    <row r="70" customFormat="false" ht="17.1" hidden="false" customHeight="true" outlineLevel="0" collapsed="false"/>
    <row r="71" customFormat="false" ht="17.1" hidden="false" customHeight="true" outlineLevel="0" collapsed="false"/>
    <row r="72" customFormat="false" ht="17.1" hidden="false" customHeight="true" outlineLevel="0" collapsed="false"/>
    <row r="73" customFormat="false" ht="17.1" hidden="false" customHeight="true" outlineLevel="0" collapsed="false"/>
    <row r="74" customFormat="false" ht="17.1" hidden="false" customHeight="true" outlineLevel="0" collapsed="false"/>
    <row r="75" customFormat="false" ht="17.1" hidden="false" customHeight="true" outlineLevel="0" collapsed="false"/>
    <row r="76" customFormat="false" ht="17.1" hidden="false" customHeight="true" outlineLevel="0" collapsed="false"/>
    <row r="77" customFormat="false" ht="17.1" hidden="false" customHeight="true" outlineLevel="0" collapsed="false"/>
    <row r="78" customFormat="false" ht="17.1" hidden="false" customHeight="true" outlineLevel="0" collapsed="false"/>
    <row r="79" customFormat="false" ht="17.1" hidden="false" customHeight="true" outlineLevel="0" collapsed="false"/>
    <row r="80" customFormat="false" ht="17.1" hidden="false" customHeight="true" outlineLevel="0" collapsed="false"/>
    <row r="81" customFormat="false" ht="17.1" hidden="false" customHeight="true" outlineLevel="0" collapsed="false"/>
    <row r="82" customFormat="false" ht="17.1" hidden="false" customHeight="true" outlineLevel="0" collapsed="false"/>
    <row r="83" customFormat="false" ht="17.1" hidden="false" customHeight="true" outlineLevel="0" collapsed="false"/>
    <row r="84" customFormat="false" ht="17.1" hidden="false" customHeight="true" outlineLevel="0" collapsed="false"/>
    <row r="85" customFormat="false" ht="17.1" hidden="false" customHeight="true" outlineLevel="0" collapsed="false"/>
    <row r="86" customFormat="false" ht="17.1" hidden="false" customHeight="true" outlineLevel="0" collapsed="false"/>
    <row r="87" customFormat="false" ht="17.1" hidden="false" customHeight="true" outlineLevel="0" collapsed="false"/>
    <row r="88" customFormat="false" ht="17.1" hidden="false" customHeight="true" outlineLevel="0" collapsed="false"/>
    <row r="89" customFormat="false" ht="17.1" hidden="false" customHeight="true" outlineLevel="0" collapsed="false"/>
    <row r="90" customFormat="false" ht="17.1" hidden="false" customHeight="true" outlineLevel="0" collapsed="false"/>
    <row r="91" customFormat="false" ht="17.1" hidden="false" customHeight="true" outlineLevel="0" collapsed="false"/>
    <row r="92" customFormat="false" ht="17.1" hidden="false" customHeight="true" outlineLevel="0" collapsed="false"/>
    <row r="93" customFormat="false" ht="17.1" hidden="false" customHeight="true" outlineLevel="0" collapsed="false"/>
    <row r="94" customFormat="false" ht="17.1" hidden="false" customHeight="true" outlineLevel="0" collapsed="false"/>
    <row r="95" customFormat="false" ht="17.1" hidden="false" customHeight="true" outlineLevel="0" collapsed="false"/>
    <row r="96" customFormat="false" ht="17.1" hidden="false" customHeight="true" outlineLevel="0" collapsed="false"/>
    <row r="97" customFormat="false" ht="17.1" hidden="false" customHeight="true" outlineLevel="0" collapsed="false"/>
    <row r="98" customFormat="false" ht="17.1" hidden="false" customHeight="true" outlineLevel="0" collapsed="false"/>
    <row r="99" customFormat="false" ht="17.1" hidden="false" customHeight="true" outlineLevel="0" collapsed="false"/>
    <row r="100" customFormat="false" ht="17.1" hidden="false" customHeight="true" outlineLevel="0" collapsed="false"/>
    <row r="101" customFormat="false" ht="17.1" hidden="false" customHeight="true" outlineLevel="0" collapsed="false"/>
    <row r="102" customFormat="false" ht="17.1" hidden="false" customHeight="true" outlineLevel="0" collapsed="false"/>
    <row r="103" customFormat="false" ht="17.1" hidden="false" customHeight="true" outlineLevel="0" collapsed="false"/>
    <row r="104" customFormat="false" ht="17.1" hidden="false" customHeight="true" outlineLevel="0" collapsed="false"/>
    <row r="105" customFormat="false" ht="17.1" hidden="false" customHeight="true" outlineLevel="0" collapsed="false"/>
    <row r="106" customFormat="false" ht="17.1" hidden="false" customHeight="true" outlineLevel="0" collapsed="false"/>
    <row r="107" customFormat="false" ht="17.1" hidden="false" customHeight="true" outlineLevel="0" collapsed="false"/>
    <row r="108" customFormat="false" ht="17.1" hidden="false" customHeight="true" outlineLevel="0" collapsed="false"/>
    <row r="109" customFormat="false" ht="17.1" hidden="false" customHeight="true" outlineLevel="0" collapsed="false"/>
  </sheetData>
  <mergeCells count="7">
    <mergeCell ref="C6:C15"/>
    <mergeCell ref="I6:I15"/>
    <mergeCell ref="O6:O15"/>
    <mergeCell ref="C16:C25"/>
    <mergeCell ref="I17:K18"/>
    <mergeCell ref="O17:Q18"/>
    <mergeCell ref="U17:W18"/>
  </mergeCells>
  <dataValidations count="1">
    <dataValidation allowBlank="true" operator="equal" showDropDown="false" showErrorMessage="true" showInputMessage="true" sqref="B4:B54" type="none">
      <formula1>0</formula1>
      <formula2>0</formula2>
    </dataValidation>
  </dataValidations>
  <printOptions headings="false" gridLines="false" gridLinesSet="true" horizontalCentered="false" verticalCentered="false"/>
  <pageMargins left="0.39375" right="0.472222222222222" top="0.39375" bottom="0.39375" header="0.511805555555555" footer="0.51180555555555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L223"/>
  <sheetViews>
    <sheetView showFormulas="false" showGridLines="false" showRowColHeaders="true" showZeros="true" rightToLeft="false" tabSelected="false" showOutlineSymbols="true" defaultGridColor="true" view="normal" topLeftCell="A1" colorId="64" zoomScale="90" zoomScaleNormal="90" zoomScalePageLayoutView="100" workbookViewId="0">
      <selection pane="topLeft" activeCell="N34" activeCellId="0" sqref="N34"/>
    </sheetView>
  </sheetViews>
  <sheetFormatPr defaultRowHeight="19.7" zeroHeight="false" outlineLevelRow="0" outlineLevelCol="0"/>
  <cols>
    <col collapsed="false" customWidth="true" hidden="false" outlineLevel="0" max="1" min="1" style="40" width="16.12"/>
    <col collapsed="false" customWidth="true" hidden="false" outlineLevel="0" max="2" min="2" style="41" width="30.4"/>
    <col collapsed="false" customWidth="true" hidden="false" outlineLevel="0" max="9" min="3" style="40" width="18.52"/>
    <col collapsed="false" customWidth="true" hidden="false" outlineLevel="0" max="10" min="10" style="40" width="10.6"/>
    <col collapsed="false" customWidth="true" hidden="false" outlineLevel="0" max="11" min="11" style="40" width="17.67"/>
    <col collapsed="false" customWidth="true" hidden="false" outlineLevel="0" max="12" min="12" style="40" width="8.06"/>
    <col collapsed="false" customWidth="true" hidden="false" outlineLevel="0" max="13" min="13" style="40" width="10.6"/>
    <col collapsed="false" customWidth="true" hidden="false" outlineLevel="0" max="14" min="14" style="40" width="13.55"/>
    <col collapsed="false" customWidth="true" hidden="false" outlineLevel="0" max="57" min="15" style="40" width="10.6"/>
    <col collapsed="false" customWidth="true" hidden="false" outlineLevel="0" max="1025" min="58" style="0" width="11.45"/>
  </cols>
  <sheetData>
    <row r="1" customFormat="false" ht="22.7" hidden="false" customHeight="true" outlineLevel="0" collapsed="false">
      <c r="A1" s="42" t="n">
        <f aca="false">J_2</f>
        <v>43831</v>
      </c>
      <c r="K1" s="43" t="str">
        <f aca="false">COUNTA(K2:K45)&amp;" agents"</f>
        <v>37 agents</v>
      </c>
    </row>
    <row r="2" customFormat="false" ht="24.95" hidden="false" customHeight="true" outlineLevel="0" collapsed="false">
      <c r="B2" s="44" t="str">
        <f aca="false">"Planning des mercredis - année "&amp;Année_2</f>
        <v>Planning des mercredis - année 2020</v>
      </c>
      <c r="C2" s="44"/>
      <c r="D2" s="44"/>
      <c r="E2" s="44"/>
      <c r="F2" s="44"/>
      <c r="G2" s="44"/>
      <c r="H2" s="44"/>
      <c r="I2" s="44"/>
      <c r="K2" s="45" t="s">
        <v>67</v>
      </c>
      <c r="L2" s="46" t="n">
        <f aca="false">COUNTIF(C$5:I$38,K2)</f>
        <v>5</v>
      </c>
    </row>
    <row r="3" customFormat="false" ht="24.95" hidden="false" customHeight="true" outlineLevel="0" collapsed="false">
      <c r="B3" s="47"/>
      <c r="C3" s="44" t="s">
        <v>68</v>
      </c>
      <c r="D3" s="44"/>
      <c r="E3" s="44"/>
      <c r="F3" s="48" t="s">
        <v>69</v>
      </c>
      <c r="G3" s="48"/>
      <c r="H3" s="48"/>
      <c r="I3" s="44" t="s">
        <v>70</v>
      </c>
      <c r="K3" s="45" t="s">
        <v>71</v>
      </c>
      <c r="L3" s="46" t="n">
        <f aca="false">COUNTIF(C$5:I$38,K3)</f>
        <v>5</v>
      </c>
    </row>
    <row r="4" customFormat="false" ht="24.95" hidden="false" customHeight="true" outlineLevel="0" collapsed="false">
      <c r="B4" s="48" t="s">
        <v>72</v>
      </c>
      <c r="C4" s="48" t="s">
        <v>73</v>
      </c>
      <c r="D4" s="48"/>
      <c r="E4" s="48"/>
      <c r="F4" s="48"/>
      <c r="G4" s="48"/>
      <c r="H4" s="48"/>
      <c r="I4" s="48"/>
      <c r="K4" s="45" t="s">
        <v>74</v>
      </c>
      <c r="L4" s="46" t="n">
        <f aca="false">COUNTIF(C$5:I$38,K4)</f>
        <v>5</v>
      </c>
    </row>
    <row r="5" customFormat="false" ht="24.95" hidden="false" customHeight="true" outlineLevel="0" collapsed="false">
      <c r="B5" s="49" t="n">
        <f aca="false">WORKDAY.INTL($A$1-DAY($A$1)+8-WEEKDAY($A$1-DAY($A$1)-3),7,"0000000",'Config.'!$N$4:$N$34)</f>
        <v>43838</v>
      </c>
      <c r="C5" s="50" t="s">
        <v>0</v>
      </c>
      <c r="D5" s="50" t="s">
        <v>3</v>
      </c>
      <c r="E5" s="50"/>
      <c r="F5" s="50" t="s">
        <v>5</v>
      </c>
      <c r="G5" s="50" t="s">
        <v>8</v>
      </c>
      <c r="H5" s="50" t="s">
        <v>56</v>
      </c>
      <c r="I5" s="50" t="s">
        <v>75</v>
      </c>
      <c r="K5" s="45" t="s">
        <v>76</v>
      </c>
      <c r="L5" s="46" t="n">
        <f aca="false">COUNTIF(C$5:I$38,K5)</f>
        <v>5</v>
      </c>
    </row>
    <row r="6" customFormat="false" ht="24.95" hidden="false" customHeight="true" outlineLevel="0" collapsed="false">
      <c r="B6" s="49" t="n">
        <f aca="false">WORKDAY.INTL(B5,1,"1101111",'Config.'!$N$4:$N$34)</f>
        <v>43845</v>
      </c>
      <c r="C6" s="50" t="s">
        <v>10</v>
      </c>
      <c r="D6" s="50" t="s">
        <v>13</v>
      </c>
      <c r="E6" s="50" t="s">
        <v>57</v>
      </c>
      <c r="F6" s="50" t="s">
        <v>15</v>
      </c>
      <c r="G6" s="50" t="s">
        <v>18</v>
      </c>
      <c r="H6" s="50"/>
      <c r="I6" s="50"/>
      <c r="K6" s="45" t="s">
        <v>77</v>
      </c>
      <c r="L6" s="46" t="n">
        <f aca="false">COUNTIF(C$5:I$38,K6)</f>
        <v>5</v>
      </c>
    </row>
    <row r="7" customFormat="false" ht="24.95" hidden="false" customHeight="true" outlineLevel="0" collapsed="false">
      <c r="B7" s="49" t="n">
        <f aca="false">WORKDAY.INTL(B6,1,"1101111",'Config.'!$N$4:$N$34)</f>
        <v>43852</v>
      </c>
      <c r="C7" s="50" t="s">
        <v>20</v>
      </c>
      <c r="D7" s="50" t="s">
        <v>23</v>
      </c>
      <c r="E7" s="50"/>
      <c r="F7" s="50" t="s">
        <v>25</v>
      </c>
      <c r="G7" s="50" t="s">
        <v>26</v>
      </c>
      <c r="H7" s="50"/>
      <c r="I7" s="50" t="s">
        <v>75</v>
      </c>
      <c r="K7" s="45" t="s">
        <v>78</v>
      </c>
      <c r="L7" s="46" t="n">
        <f aca="false">COUNTIF(C$5:I$38,K7)</f>
        <v>5</v>
      </c>
    </row>
    <row r="8" customFormat="false" ht="24.95" hidden="false" customHeight="true" outlineLevel="0" collapsed="false">
      <c r="B8" s="49" t="n">
        <f aca="false">WORKDAY.INTL(B7,1,"1101111",'Config.'!$N$4:$N$34)</f>
        <v>43859</v>
      </c>
      <c r="C8" s="50" t="s">
        <v>28</v>
      </c>
      <c r="D8" s="50" t="s">
        <v>29</v>
      </c>
      <c r="E8" s="50"/>
      <c r="F8" s="50" t="s">
        <v>34</v>
      </c>
      <c r="G8" s="50" t="s">
        <v>35</v>
      </c>
      <c r="H8" s="50" t="s">
        <v>58</v>
      </c>
      <c r="I8" s="50"/>
      <c r="K8" s="45" t="s">
        <v>79</v>
      </c>
      <c r="L8" s="46" t="n">
        <f aca="false">COUNTIF(C$5:I$38,K8)</f>
        <v>5</v>
      </c>
    </row>
    <row r="9" customFormat="false" ht="24.95" hidden="false" customHeight="true" outlineLevel="0" collapsed="false">
      <c r="B9" s="49" t="n">
        <f aca="false">WORKDAY.INTL(B8,1,"1101111",'Config.'!$N$4:$N$34)</f>
        <v>43866</v>
      </c>
      <c r="C9" s="50" t="s">
        <v>36</v>
      </c>
      <c r="D9" s="50" t="s">
        <v>37</v>
      </c>
      <c r="E9" s="50"/>
      <c r="F9" s="50" t="s">
        <v>38</v>
      </c>
      <c r="G9" s="50" t="s">
        <v>40</v>
      </c>
      <c r="H9" s="50"/>
      <c r="I9" s="50" t="s">
        <v>75</v>
      </c>
      <c r="K9" s="45" t="s">
        <v>80</v>
      </c>
      <c r="L9" s="46" t="n">
        <f aca="false">COUNTIF(C$5:I$38,K9)</f>
        <v>5</v>
      </c>
    </row>
    <row r="10" customFormat="false" ht="24.95" hidden="false" customHeight="true" outlineLevel="0" collapsed="false">
      <c r="B10" s="49" t="n">
        <f aca="false">WORKDAY.INTL(B9,1,"1101111",'Config.'!$N$4:$N$34)</f>
        <v>43873</v>
      </c>
      <c r="C10" s="50" t="s">
        <v>41</v>
      </c>
      <c r="D10" s="50" t="s">
        <v>42</v>
      </c>
      <c r="E10" s="50" t="s">
        <v>59</v>
      </c>
      <c r="F10" s="50" t="s">
        <v>43</v>
      </c>
      <c r="G10" s="50" t="s">
        <v>44</v>
      </c>
      <c r="H10" s="50" t="s">
        <v>60</v>
      </c>
      <c r="I10" s="50"/>
      <c r="K10" s="45" t="s">
        <v>81</v>
      </c>
      <c r="L10" s="46" t="n">
        <f aca="false">COUNTIF(C$5:I$38,K10)</f>
        <v>4</v>
      </c>
    </row>
    <row r="11" customFormat="false" ht="24.95" hidden="false" customHeight="true" outlineLevel="0" collapsed="false">
      <c r="B11" s="49" t="n">
        <f aca="false">WORKDAY.INTL(B10,1,"1101111",'Config.'!$N$4:$N$34)</f>
        <v>43894</v>
      </c>
      <c r="C11" s="50" t="s">
        <v>45</v>
      </c>
      <c r="D11" s="50" t="s">
        <v>46</v>
      </c>
      <c r="E11" s="50"/>
      <c r="F11" s="50" t="s">
        <v>47</v>
      </c>
      <c r="G11" s="50" t="s">
        <v>51</v>
      </c>
      <c r="H11" s="50"/>
      <c r="I11" s="50" t="s">
        <v>75</v>
      </c>
      <c r="K11" s="45" t="s">
        <v>82</v>
      </c>
      <c r="L11" s="46" t="n">
        <f aca="false">COUNTIF(C$5:I$38,K11)</f>
        <v>4</v>
      </c>
    </row>
    <row r="12" customFormat="false" ht="24.95" hidden="false" customHeight="true" outlineLevel="0" collapsed="false">
      <c r="B12" s="49" t="n">
        <f aca="false">WORKDAY.INTL(B11,1,"1101111",'Config.'!$N$4:$N$34)</f>
        <v>43901</v>
      </c>
      <c r="C12" s="50" t="s">
        <v>52</v>
      </c>
      <c r="D12" s="50" t="s">
        <v>53</v>
      </c>
      <c r="E12" s="50"/>
      <c r="F12" s="50" t="s">
        <v>54</v>
      </c>
      <c r="G12" s="50" t="s">
        <v>55</v>
      </c>
      <c r="H12" s="50"/>
      <c r="I12" s="50"/>
      <c r="K12" s="45" t="s">
        <v>83</v>
      </c>
      <c r="L12" s="46" t="n">
        <f aca="false">COUNTIF(C$5:I$38,K12)</f>
        <v>4</v>
      </c>
    </row>
    <row r="13" customFormat="false" ht="24.95" hidden="false" customHeight="true" outlineLevel="0" collapsed="false">
      <c r="B13" s="49" t="n">
        <f aca="false">WORKDAY.INTL(B12,1,"1101111",'Config.'!$N$4:$N$34)</f>
        <v>43908</v>
      </c>
      <c r="C13" s="50" t="s">
        <v>0</v>
      </c>
      <c r="D13" s="50" t="s">
        <v>3</v>
      </c>
      <c r="E13" s="50"/>
      <c r="F13" s="50" t="s">
        <v>5</v>
      </c>
      <c r="G13" s="50" t="s">
        <v>8</v>
      </c>
      <c r="H13" s="50" t="s">
        <v>56</v>
      </c>
      <c r="I13" s="50" t="s">
        <v>75</v>
      </c>
      <c r="K13" s="45" t="s">
        <v>84</v>
      </c>
      <c r="L13" s="46" t="n">
        <f aca="false">COUNTIF(C$5:I$38,K13)</f>
        <v>4</v>
      </c>
    </row>
    <row r="14" customFormat="false" ht="24.95" hidden="false" customHeight="true" outlineLevel="0" collapsed="false">
      <c r="B14" s="49" t="n">
        <f aca="false">WORKDAY.INTL(B13,1,"1101111",'Config.'!$N$4:$N$34)</f>
        <v>43915</v>
      </c>
      <c r="C14" s="50" t="s">
        <v>10</v>
      </c>
      <c r="D14" s="50" t="s">
        <v>13</v>
      </c>
      <c r="E14" s="50" t="s">
        <v>57</v>
      </c>
      <c r="F14" s="50" t="s">
        <v>15</v>
      </c>
      <c r="G14" s="50" t="s">
        <v>18</v>
      </c>
      <c r="H14" s="50"/>
      <c r="I14" s="50"/>
      <c r="K14" s="45" t="s">
        <v>85</v>
      </c>
      <c r="L14" s="46" t="n">
        <f aca="false">COUNTIF(C$5:I$38,K14)</f>
        <v>4</v>
      </c>
    </row>
    <row r="15" customFormat="false" ht="24.95" hidden="false" customHeight="true" outlineLevel="0" collapsed="false">
      <c r="B15" s="49" t="n">
        <f aca="false">WORKDAY.INTL(B14,1,"1101111",'Config.'!$N$4:$N$34)</f>
        <v>43922</v>
      </c>
      <c r="C15" s="50" t="s">
        <v>20</v>
      </c>
      <c r="D15" s="50" t="s">
        <v>23</v>
      </c>
      <c r="E15" s="50"/>
      <c r="F15" s="50" t="s">
        <v>25</v>
      </c>
      <c r="G15" s="50" t="s">
        <v>26</v>
      </c>
      <c r="H15" s="50"/>
      <c r="I15" s="50" t="s">
        <v>75</v>
      </c>
      <c r="K15" s="45" t="s">
        <v>86</v>
      </c>
      <c r="L15" s="46" t="n">
        <f aca="false">COUNTIF(C$5:I$38,K15)</f>
        <v>4</v>
      </c>
    </row>
    <row r="16" customFormat="false" ht="24.95" hidden="false" customHeight="true" outlineLevel="0" collapsed="false">
      <c r="B16" s="49" t="n">
        <f aca="false">WORKDAY.INTL(B15,1,"1101111",'Config.'!$N$4:$N$34)</f>
        <v>43929</v>
      </c>
      <c r="C16" s="50" t="s">
        <v>28</v>
      </c>
      <c r="D16" s="50" t="s">
        <v>29</v>
      </c>
      <c r="E16" s="50"/>
      <c r="F16" s="50" t="s">
        <v>34</v>
      </c>
      <c r="G16" s="50" t="s">
        <v>35</v>
      </c>
      <c r="H16" s="50" t="s">
        <v>58</v>
      </c>
      <c r="I16" s="50"/>
      <c r="K16" s="45" t="s">
        <v>87</v>
      </c>
      <c r="L16" s="46" t="n">
        <f aca="false">COUNTIF(C$5:I$38,K16)</f>
        <v>4</v>
      </c>
    </row>
    <row r="17" customFormat="false" ht="24.95" hidden="false" customHeight="true" outlineLevel="0" collapsed="false">
      <c r="B17" s="49" t="n">
        <f aca="false">WORKDAY.INTL(B16,1,"1101111",'Config.'!$N$4:$N$34)</f>
        <v>43950</v>
      </c>
      <c r="C17" s="50" t="s">
        <v>36</v>
      </c>
      <c r="D17" s="50" t="s">
        <v>37</v>
      </c>
      <c r="E17" s="50"/>
      <c r="F17" s="50" t="s">
        <v>38</v>
      </c>
      <c r="G17" s="50" t="s">
        <v>40</v>
      </c>
      <c r="H17" s="50"/>
      <c r="I17" s="50" t="s">
        <v>75</v>
      </c>
      <c r="K17" s="45" t="s">
        <v>88</v>
      </c>
      <c r="L17" s="46" t="n">
        <f aca="false">COUNTIF(C$5:I$38,K17)</f>
        <v>4</v>
      </c>
    </row>
    <row r="18" customFormat="false" ht="24.95" hidden="false" customHeight="true" outlineLevel="0" collapsed="false">
      <c r="B18" s="49" t="n">
        <f aca="false">WORKDAY.INTL(B17,1,"1101111",'Config.'!$N$4:$N$34)</f>
        <v>43957</v>
      </c>
      <c r="C18" s="50" t="s">
        <v>41</v>
      </c>
      <c r="D18" s="50" t="s">
        <v>42</v>
      </c>
      <c r="E18" s="50" t="s">
        <v>59</v>
      </c>
      <c r="F18" s="50" t="s">
        <v>43</v>
      </c>
      <c r="G18" s="50" t="s">
        <v>44</v>
      </c>
      <c r="H18" s="50" t="s">
        <v>60</v>
      </c>
      <c r="I18" s="50"/>
      <c r="K18" s="45" t="s">
        <v>89</v>
      </c>
      <c r="L18" s="46" t="n">
        <f aca="false">COUNTIF(C$5:I$38,K18)</f>
        <v>4</v>
      </c>
    </row>
    <row r="19" customFormat="false" ht="24.95" hidden="false" customHeight="true" outlineLevel="0" collapsed="false">
      <c r="B19" s="49" t="n">
        <f aca="false">WORKDAY.INTL(B18,1,"1101111",'Config.'!$N$4:$N$34)</f>
        <v>43964</v>
      </c>
      <c r="C19" s="50" t="s">
        <v>45</v>
      </c>
      <c r="D19" s="50" t="s">
        <v>46</v>
      </c>
      <c r="E19" s="50"/>
      <c r="F19" s="50" t="s">
        <v>47</v>
      </c>
      <c r="G19" s="50" t="s">
        <v>51</v>
      </c>
      <c r="H19" s="50"/>
      <c r="I19" s="50" t="s">
        <v>75</v>
      </c>
      <c r="K19" s="45" t="s">
        <v>90</v>
      </c>
      <c r="L19" s="46" t="n">
        <f aca="false">COUNTIF(C$5:I$38,K19)</f>
        <v>4</v>
      </c>
    </row>
    <row r="20" customFormat="false" ht="24.95" hidden="false" customHeight="true" outlineLevel="0" collapsed="false">
      <c r="B20" s="49" t="n">
        <f aca="false">WORKDAY.INTL(B19,1,"1101111",'Config.'!$N$4:$N$34)</f>
        <v>43971</v>
      </c>
      <c r="C20" s="50" t="s">
        <v>52</v>
      </c>
      <c r="D20" s="50" t="s">
        <v>53</v>
      </c>
      <c r="E20" s="50"/>
      <c r="F20" s="50" t="s">
        <v>54</v>
      </c>
      <c r="G20" s="50" t="s">
        <v>55</v>
      </c>
      <c r="H20" s="50"/>
      <c r="I20" s="50"/>
      <c r="K20" s="45" t="s">
        <v>91</v>
      </c>
      <c r="L20" s="46" t="n">
        <f aca="false">COUNTIF(C$5:I$38,K20)</f>
        <v>4</v>
      </c>
    </row>
    <row r="21" customFormat="false" ht="24.95" hidden="false" customHeight="true" outlineLevel="0" collapsed="false">
      <c r="B21" s="49" t="n">
        <f aca="false">WORKDAY.INTL(B20,1,"1101111",'Config.'!$N$4:$N$34)</f>
        <v>43978</v>
      </c>
      <c r="C21" s="50" t="s">
        <v>0</v>
      </c>
      <c r="D21" s="50" t="s">
        <v>3</v>
      </c>
      <c r="E21" s="50"/>
      <c r="F21" s="50" t="s">
        <v>5</v>
      </c>
      <c r="G21" s="50" t="s">
        <v>8</v>
      </c>
      <c r="H21" s="50" t="s">
        <v>56</v>
      </c>
      <c r="I21" s="50" t="s">
        <v>75</v>
      </c>
      <c r="K21" s="45" t="s">
        <v>92</v>
      </c>
      <c r="L21" s="46" t="n">
        <f aca="false">COUNTIF(C$5:I$38,K21)</f>
        <v>4</v>
      </c>
    </row>
    <row r="22" customFormat="false" ht="24.95" hidden="false" customHeight="true" outlineLevel="0" collapsed="false">
      <c r="B22" s="49" t="n">
        <f aca="false">WORKDAY.INTL(B21,1,"1101111",'Config.'!$N$4:$N$34)</f>
        <v>43985</v>
      </c>
      <c r="C22" s="50" t="s">
        <v>10</v>
      </c>
      <c r="D22" s="50" t="s">
        <v>13</v>
      </c>
      <c r="E22" s="50" t="s">
        <v>57</v>
      </c>
      <c r="F22" s="50" t="s">
        <v>15</v>
      </c>
      <c r="G22" s="50" t="s">
        <v>18</v>
      </c>
      <c r="H22" s="50"/>
      <c r="I22" s="50"/>
      <c r="K22" s="45" t="s">
        <v>93</v>
      </c>
      <c r="L22" s="46" t="n">
        <f aca="false">COUNTIF(C$5:I$38,K22)</f>
        <v>4</v>
      </c>
    </row>
    <row r="23" customFormat="false" ht="24.95" hidden="false" customHeight="true" outlineLevel="0" collapsed="false">
      <c r="B23" s="49" t="n">
        <f aca="false">WORKDAY.INTL(B22,1,"1101111",'Config.'!$N$4:$N$34)</f>
        <v>43992</v>
      </c>
      <c r="C23" s="50" t="s">
        <v>20</v>
      </c>
      <c r="D23" s="50" t="s">
        <v>23</v>
      </c>
      <c r="E23" s="50"/>
      <c r="F23" s="50" t="s">
        <v>25</v>
      </c>
      <c r="G23" s="50" t="s">
        <v>26</v>
      </c>
      <c r="H23" s="50"/>
      <c r="I23" s="50" t="s">
        <v>75</v>
      </c>
      <c r="K23" s="45" t="s">
        <v>94</v>
      </c>
      <c r="L23" s="46" t="n">
        <f aca="false">COUNTIF(C$5:I$38,K23)</f>
        <v>4</v>
      </c>
    </row>
    <row r="24" customFormat="false" ht="24.95" hidden="false" customHeight="true" outlineLevel="0" collapsed="false">
      <c r="B24" s="49" t="n">
        <f aca="false">WORKDAY.INTL(B23,1,"1101111",'Config.'!$N$4:$N$34)</f>
        <v>43999</v>
      </c>
      <c r="C24" s="50" t="s">
        <v>28</v>
      </c>
      <c r="D24" s="50" t="s">
        <v>29</v>
      </c>
      <c r="E24" s="50"/>
      <c r="F24" s="50" t="s">
        <v>34</v>
      </c>
      <c r="G24" s="50" t="s">
        <v>35</v>
      </c>
      <c r="H24" s="50" t="s">
        <v>58</v>
      </c>
      <c r="I24" s="50"/>
      <c r="K24" s="45" t="s">
        <v>95</v>
      </c>
      <c r="L24" s="46" t="n">
        <f aca="false">COUNTIF(C$5:I$38,K24)</f>
        <v>4</v>
      </c>
    </row>
    <row r="25" customFormat="false" ht="24.95" hidden="false" customHeight="true" outlineLevel="0" collapsed="false">
      <c r="B25" s="49" t="n">
        <f aca="false">WORKDAY.INTL(B24,1,"1101111",'Config.'!$N$4:$N$34)</f>
        <v>44006</v>
      </c>
      <c r="C25" s="50" t="s">
        <v>36</v>
      </c>
      <c r="D25" s="50" t="s">
        <v>37</v>
      </c>
      <c r="E25" s="50"/>
      <c r="F25" s="50" t="s">
        <v>38</v>
      </c>
      <c r="G25" s="50" t="s">
        <v>40</v>
      </c>
      <c r="H25" s="50"/>
      <c r="I25" s="50" t="s">
        <v>75</v>
      </c>
      <c r="K25" s="45" t="s">
        <v>96</v>
      </c>
      <c r="L25" s="46" t="n">
        <f aca="false">COUNTIF(C$5:I$38,K25)</f>
        <v>4</v>
      </c>
    </row>
    <row r="26" customFormat="false" ht="24.95" hidden="false" customHeight="true" outlineLevel="0" collapsed="false">
      <c r="B26" s="49" t="n">
        <f aca="false">WORKDAY.INTL(B25,1,"1101111",'Config.'!$N$4:$N$34)</f>
        <v>44013</v>
      </c>
      <c r="C26" s="50" t="s">
        <v>41</v>
      </c>
      <c r="D26" s="50" t="s">
        <v>42</v>
      </c>
      <c r="E26" s="50" t="s">
        <v>59</v>
      </c>
      <c r="F26" s="50" t="s">
        <v>43</v>
      </c>
      <c r="G26" s="50" t="s">
        <v>44</v>
      </c>
      <c r="H26" s="50" t="s">
        <v>60</v>
      </c>
      <c r="I26" s="50"/>
      <c r="K26" s="45" t="s">
        <v>97</v>
      </c>
      <c r="L26" s="46" t="n">
        <f aca="false">COUNTIF(C$5:I$38,K26)</f>
        <v>4</v>
      </c>
    </row>
    <row r="27" customFormat="false" ht="24.95" hidden="false" customHeight="true" outlineLevel="0" collapsed="false">
      <c r="B27" s="49" t="n">
        <f aca="false">WORKDAY.INTL(B26,1,"1101111",'Config.'!$N$4:$N$34)</f>
        <v>44083</v>
      </c>
      <c r="C27" s="50" t="s">
        <v>45</v>
      </c>
      <c r="D27" s="50" t="s">
        <v>46</v>
      </c>
      <c r="E27" s="50"/>
      <c r="F27" s="50" t="s">
        <v>47</v>
      </c>
      <c r="G27" s="50" t="s">
        <v>51</v>
      </c>
      <c r="H27" s="50"/>
      <c r="I27" s="50" t="s">
        <v>75</v>
      </c>
      <c r="K27" s="45" t="s">
        <v>98</v>
      </c>
      <c r="L27" s="46" t="n">
        <f aca="false">COUNTIF(C$5:I$38,K27)</f>
        <v>4</v>
      </c>
    </row>
    <row r="28" customFormat="false" ht="24.95" hidden="false" customHeight="true" outlineLevel="0" collapsed="false">
      <c r="B28" s="49" t="n">
        <f aca="false">WORKDAY.INTL(B27,1,"1101111",'Config.'!$N$4:$N$34)</f>
        <v>44090</v>
      </c>
      <c r="C28" s="50" t="s">
        <v>52</v>
      </c>
      <c r="D28" s="50" t="s">
        <v>53</v>
      </c>
      <c r="E28" s="50"/>
      <c r="F28" s="50" t="s">
        <v>54</v>
      </c>
      <c r="G28" s="50" t="s">
        <v>55</v>
      </c>
      <c r="H28" s="50"/>
      <c r="I28" s="50"/>
      <c r="K28" s="45" t="s">
        <v>99</v>
      </c>
      <c r="L28" s="46" t="n">
        <f aca="false">COUNTIF(C$5:I$38,K28)</f>
        <v>4</v>
      </c>
    </row>
    <row r="29" customFormat="false" ht="24.95" hidden="false" customHeight="true" outlineLevel="0" collapsed="false">
      <c r="B29" s="49" t="n">
        <f aca="false">WORKDAY.INTL(B28,1,"1101111",'Config.'!$N$4:$N$34)</f>
        <v>44097</v>
      </c>
      <c r="C29" s="50" t="s">
        <v>0</v>
      </c>
      <c r="D29" s="50" t="s">
        <v>3</v>
      </c>
      <c r="E29" s="50"/>
      <c r="F29" s="50" t="s">
        <v>5</v>
      </c>
      <c r="G29" s="50" t="s">
        <v>8</v>
      </c>
      <c r="H29" s="50" t="s">
        <v>56</v>
      </c>
      <c r="I29" s="50" t="s">
        <v>75</v>
      </c>
      <c r="K29" s="45" t="s">
        <v>100</v>
      </c>
      <c r="L29" s="46" t="n">
        <f aca="false">COUNTIF(C$5:I$38,K29)</f>
        <v>4</v>
      </c>
    </row>
    <row r="30" customFormat="false" ht="24.95" hidden="false" customHeight="true" outlineLevel="0" collapsed="false">
      <c r="B30" s="49" t="n">
        <f aca="false">WORKDAY.INTL(B29,1,"1101111",'Config.'!$N$4:$N$34)</f>
        <v>44104</v>
      </c>
      <c r="C30" s="50" t="s">
        <v>10</v>
      </c>
      <c r="D30" s="50" t="s">
        <v>13</v>
      </c>
      <c r="E30" s="50" t="s">
        <v>57</v>
      </c>
      <c r="F30" s="50" t="s">
        <v>15</v>
      </c>
      <c r="G30" s="50" t="s">
        <v>18</v>
      </c>
      <c r="H30" s="50"/>
      <c r="I30" s="50"/>
      <c r="K30" s="45" t="s">
        <v>101</v>
      </c>
      <c r="L30" s="46" t="n">
        <f aca="false">COUNTIF(C$5:I$38,K30)</f>
        <v>4</v>
      </c>
    </row>
    <row r="31" customFormat="false" ht="24.95" hidden="false" customHeight="true" outlineLevel="0" collapsed="false">
      <c r="B31" s="49" t="n">
        <f aca="false">WORKDAY.INTL(B30,1,"1101111",'Config.'!$N$4:$N$34)</f>
        <v>44111</v>
      </c>
      <c r="C31" s="50" t="s">
        <v>20</v>
      </c>
      <c r="D31" s="50" t="s">
        <v>23</v>
      </c>
      <c r="E31" s="50"/>
      <c r="F31" s="50" t="s">
        <v>25</v>
      </c>
      <c r="G31" s="50" t="s">
        <v>26</v>
      </c>
      <c r="H31" s="50"/>
      <c r="I31" s="50" t="s">
        <v>75</v>
      </c>
      <c r="K31" s="45" t="s">
        <v>102</v>
      </c>
      <c r="L31" s="46" t="n">
        <f aca="false">COUNTIF(C$5:I$38,K31)</f>
        <v>4</v>
      </c>
    </row>
    <row r="32" customFormat="false" ht="24.95" hidden="false" customHeight="true" outlineLevel="0" collapsed="false">
      <c r="B32" s="49" t="n">
        <f aca="false">WORKDAY.INTL(B31,1,"1101111",'Config.'!$N$4:$N$34)</f>
        <v>44118</v>
      </c>
      <c r="C32" s="50" t="s">
        <v>28</v>
      </c>
      <c r="D32" s="50" t="s">
        <v>29</v>
      </c>
      <c r="E32" s="50"/>
      <c r="F32" s="50" t="s">
        <v>34</v>
      </c>
      <c r="G32" s="50" t="s">
        <v>35</v>
      </c>
      <c r="H32" s="50" t="s">
        <v>58</v>
      </c>
      <c r="I32" s="50"/>
      <c r="K32" s="45" t="s">
        <v>103</v>
      </c>
      <c r="L32" s="46" t="n">
        <f aca="false">COUNTIF(C$5:I$38,K32)</f>
        <v>4</v>
      </c>
    </row>
    <row r="33" customFormat="false" ht="24.95" hidden="false" customHeight="true" outlineLevel="0" collapsed="false">
      <c r="B33" s="49" t="n">
        <f aca="false">WORKDAY.INTL(B32,1,"1101111",'Config.'!$N$4:$N$34)</f>
        <v>44139</v>
      </c>
      <c r="C33" s="50" t="s">
        <v>36</v>
      </c>
      <c r="D33" s="50" t="s">
        <v>37</v>
      </c>
      <c r="E33" s="50"/>
      <c r="F33" s="50" t="s">
        <v>38</v>
      </c>
      <c r="G33" s="50" t="s">
        <v>40</v>
      </c>
      <c r="H33" s="50"/>
      <c r="I33" s="50" t="s">
        <v>75</v>
      </c>
      <c r="K33" s="45" t="s">
        <v>104</v>
      </c>
      <c r="L33" s="46" t="n">
        <f aca="false">COUNTIF(C$5:I$38,K33)</f>
        <v>4</v>
      </c>
    </row>
    <row r="34" customFormat="false" ht="24.95" hidden="false" customHeight="true" outlineLevel="0" collapsed="false">
      <c r="B34" s="49" t="n">
        <f aca="false">WORKDAY.INTL(B33,1,"1101111",'Config.'!$N$4:$N$34)</f>
        <v>44153</v>
      </c>
      <c r="C34" s="50" t="s">
        <v>41</v>
      </c>
      <c r="D34" s="50" t="s">
        <v>42</v>
      </c>
      <c r="E34" s="50" t="s">
        <v>59</v>
      </c>
      <c r="F34" s="50" t="s">
        <v>43</v>
      </c>
      <c r="G34" s="50" t="s">
        <v>44</v>
      </c>
      <c r="H34" s="50" t="s">
        <v>60</v>
      </c>
      <c r="I34" s="50"/>
      <c r="K34" s="45" t="s">
        <v>105</v>
      </c>
      <c r="L34" s="46" t="n">
        <f aca="false">COUNTIF(C$5:I$38,K34)</f>
        <v>5</v>
      </c>
    </row>
    <row r="35" customFormat="false" ht="24.95" hidden="false" customHeight="true" outlineLevel="0" collapsed="false">
      <c r="B35" s="49" t="n">
        <f aca="false">WORKDAY.INTL(B34,1,"1101111",'Config.'!$N$4:$N$34)</f>
        <v>44160</v>
      </c>
      <c r="C35" s="50" t="s">
        <v>45</v>
      </c>
      <c r="D35" s="50" t="s">
        <v>46</v>
      </c>
      <c r="E35" s="50"/>
      <c r="F35" s="50" t="s">
        <v>47</v>
      </c>
      <c r="G35" s="50" t="s">
        <v>51</v>
      </c>
      <c r="H35" s="50"/>
      <c r="I35" s="50" t="s">
        <v>75</v>
      </c>
      <c r="K35" s="45" t="s">
        <v>106</v>
      </c>
      <c r="L35" s="46" t="n">
        <f aca="false">COUNTIF(C$5:I$38,K35)</f>
        <v>4</v>
      </c>
    </row>
    <row r="36" customFormat="false" ht="24.95" hidden="false" customHeight="true" outlineLevel="0" collapsed="false">
      <c r="B36" s="49" t="n">
        <f aca="false">WORKDAY.INTL(B35,1,"1101111",'Config.'!$N$4:$N$34)</f>
        <v>44167</v>
      </c>
      <c r="C36" s="50" t="s">
        <v>52</v>
      </c>
      <c r="D36" s="50" t="s">
        <v>53</v>
      </c>
      <c r="E36" s="50"/>
      <c r="F36" s="50" t="s">
        <v>54</v>
      </c>
      <c r="G36" s="50" t="s">
        <v>55</v>
      </c>
      <c r="H36" s="50"/>
      <c r="I36" s="50"/>
      <c r="K36" s="45" t="s">
        <v>107</v>
      </c>
      <c r="L36" s="46" t="n">
        <f aca="false">COUNTIF(C$5:I$38,K36)</f>
        <v>4</v>
      </c>
    </row>
    <row r="37" customFormat="false" ht="24.95" hidden="false" customHeight="true" outlineLevel="0" collapsed="false">
      <c r="B37" s="49" t="n">
        <f aca="false">WORKDAY.INTL(B36,1,"1101111",'Config.'!$N$4:$N$34)</f>
        <v>44174</v>
      </c>
      <c r="C37" s="50" t="s">
        <v>0</v>
      </c>
      <c r="D37" s="50" t="s">
        <v>3</v>
      </c>
      <c r="E37" s="50"/>
      <c r="F37" s="50" t="s">
        <v>5</v>
      </c>
      <c r="G37" s="50" t="s">
        <v>8</v>
      </c>
      <c r="H37" s="50" t="s">
        <v>56</v>
      </c>
      <c r="I37" s="50" t="s">
        <v>75</v>
      </c>
      <c r="K37" s="45" t="s">
        <v>108</v>
      </c>
      <c r="L37" s="46" t="n">
        <f aca="false">COUNTIF(C$5:I$38,K37)</f>
        <v>4</v>
      </c>
    </row>
    <row r="38" customFormat="false" ht="24.95" hidden="false" customHeight="true" outlineLevel="0" collapsed="false">
      <c r="B38" s="49" t="n">
        <f aca="false">WORKDAY.INTL(B37,1,"1101111",'Config.'!$N$4:$N$34)</f>
        <v>44181</v>
      </c>
      <c r="C38" s="50" t="s">
        <v>10</v>
      </c>
      <c r="D38" s="50" t="s">
        <v>13</v>
      </c>
      <c r="E38" s="50"/>
      <c r="F38" s="50" t="s">
        <v>15</v>
      </c>
      <c r="G38" s="50" t="s">
        <v>18</v>
      </c>
      <c r="H38" s="50"/>
      <c r="I38" s="50"/>
      <c r="K38" s="45" t="s">
        <v>109</v>
      </c>
      <c r="L38" s="46" t="n">
        <f aca="false">COUNTIF(C$5:I$38,K38)</f>
        <v>4</v>
      </c>
    </row>
    <row r="39" customFormat="false" ht="24.95" hidden="false" customHeight="true" outlineLevel="0" collapsed="false"/>
    <row r="40" customFormat="false" ht="24.95" hidden="false" customHeight="true" outlineLevel="0" collapsed="false"/>
    <row r="41" customFormat="false" ht="24.95" hidden="false" customHeight="true" outlineLevel="0" collapsed="false"/>
    <row r="42" customFormat="false" ht="24.95" hidden="false" customHeight="true" outlineLevel="0" collapsed="false"/>
    <row r="43" customFormat="false" ht="24.95" hidden="false" customHeight="true" outlineLevel="0" collapsed="false"/>
    <row r="44" customFormat="false" ht="24.95" hidden="false" customHeight="true" outlineLevel="0" collapsed="false">
      <c r="K44" s="39"/>
    </row>
    <row r="45" customFormat="false" ht="24.95" hidden="false" customHeight="true" outlineLevel="0" collapsed="false"/>
    <row r="46" customFormat="false" ht="24.95" hidden="false" customHeight="true" outlineLevel="0" collapsed="false"/>
    <row r="47" customFormat="false" ht="24.95" hidden="false" customHeight="true" outlineLevel="0" collapsed="false"/>
    <row r="48" customFormat="false" ht="24.95" hidden="false" customHeight="true" outlineLevel="0" collapsed="false"/>
    <row r="49" customFormat="false" ht="24.95" hidden="false" customHeight="true" outlineLevel="0" collapsed="false"/>
    <row r="50" customFormat="false" ht="24.95" hidden="false" customHeight="true" outlineLevel="0" collapsed="false"/>
    <row r="51" customFormat="false" ht="24.95" hidden="false" customHeight="true" outlineLevel="0" collapsed="false"/>
    <row r="52" customFormat="false" ht="24.95" hidden="false" customHeight="true" outlineLevel="0" collapsed="false"/>
    <row r="53" customFormat="false" ht="24.95" hidden="false" customHeight="true" outlineLevel="0" collapsed="false"/>
    <row r="54" customFormat="false" ht="24.95" hidden="false" customHeight="true" outlineLevel="0" collapsed="false"/>
    <row r="55" customFormat="false" ht="24.95" hidden="false" customHeight="true" outlineLevel="0" collapsed="false"/>
    <row r="56" customFormat="false" ht="24.95" hidden="false" customHeight="true" outlineLevel="0" collapsed="false"/>
    <row r="57" customFormat="false" ht="24.95" hidden="false" customHeight="true" outlineLevel="0" collapsed="false"/>
    <row r="58" customFormat="false" ht="24.95" hidden="false" customHeight="true" outlineLevel="0" collapsed="false"/>
    <row r="59" customFormat="false" ht="24.95" hidden="false" customHeight="true" outlineLevel="0" collapsed="false"/>
    <row r="60" customFormat="false" ht="24.95" hidden="false" customHeight="true" outlineLevel="0" collapsed="false"/>
    <row r="61" customFormat="false" ht="24.95" hidden="false" customHeight="true" outlineLevel="0" collapsed="false"/>
    <row r="62" customFormat="false" ht="24.95" hidden="false" customHeight="true" outlineLevel="0" collapsed="false"/>
    <row r="63" customFormat="false" ht="24.95" hidden="false" customHeight="true" outlineLevel="0" collapsed="false"/>
    <row r="64" customFormat="false" ht="24.95" hidden="false" customHeight="true" outlineLevel="0" collapsed="false"/>
    <row r="65" customFormat="false" ht="24.95" hidden="false" customHeight="true" outlineLevel="0" collapsed="false"/>
    <row r="66" customFormat="false" ht="24.95" hidden="false" customHeight="true" outlineLevel="0" collapsed="false"/>
    <row r="67" customFormat="false" ht="24.95" hidden="false" customHeight="true" outlineLevel="0" collapsed="false"/>
    <row r="68" customFormat="false" ht="24.95" hidden="false" customHeight="true" outlineLevel="0" collapsed="false"/>
    <row r="69" customFormat="false" ht="24.95" hidden="false" customHeight="true" outlineLevel="0" collapsed="false"/>
    <row r="70" customFormat="false" ht="24.95" hidden="false" customHeight="true" outlineLevel="0" collapsed="false"/>
    <row r="71" customFormat="false" ht="24.95" hidden="false" customHeight="true" outlineLevel="0" collapsed="false"/>
    <row r="72" customFormat="false" ht="33.95" hidden="false" customHeight="true" outlineLevel="0" collapsed="false"/>
    <row r="73" customFormat="false" ht="33.95" hidden="false" customHeight="true" outlineLevel="0" collapsed="false"/>
    <row r="74" customFormat="false" ht="33.95" hidden="false" customHeight="true" outlineLevel="0" collapsed="false"/>
    <row r="75" customFormat="false" ht="33.95" hidden="false" customHeight="true" outlineLevel="0" collapsed="false"/>
    <row r="76" customFormat="false" ht="33.95" hidden="false" customHeight="true" outlineLevel="0" collapsed="false"/>
    <row r="77" customFormat="false" ht="33.95" hidden="false" customHeight="true" outlineLevel="0" collapsed="false"/>
    <row r="78" customFormat="false" ht="33.95" hidden="false" customHeight="true" outlineLevel="0" collapsed="false"/>
    <row r="79" customFormat="false" ht="33.95" hidden="false" customHeight="true" outlineLevel="0" collapsed="false"/>
    <row r="80" customFormat="false" ht="33.95" hidden="false" customHeight="true" outlineLevel="0" collapsed="false"/>
    <row r="81" customFormat="false" ht="33.95" hidden="false" customHeight="true" outlineLevel="0" collapsed="false"/>
    <row r="82" customFormat="false" ht="28.35" hidden="false" customHeight="true" outlineLevel="0" collapsed="false"/>
    <row r="83" customFormat="false" ht="28.35" hidden="false" customHeight="true" outlineLevel="0" collapsed="false"/>
    <row r="84" customFormat="false" ht="28.35" hidden="false" customHeight="true" outlineLevel="0" collapsed="false"/>
    <row r="85" customFormat="false" ht="28.35" hidden="false" customHeight="true" outlineLevel="0" collapsed="false"/>
    <row r="86" customFormat="false" ht="28.35" hidden="false" customHeight="true" outlineLevel="0" collapsed="false"/>
    <row r="87" customFormat="false" ht="28.35" hidden="false" customHeight="true" outlineLevel="0" collapsed="false"/>
    <row r="88" customFormat="false" ht="28.35" hidden="false" customHeight="true" outlineLevel="0" collapsed="false"/>
    <row r="89" customFormat="false" ht="28.35" hidden="false" customHeight="true" outlineLevel="0" collapsed="false"/>
    <row r="90" customFormat="false" ht="28.35" hidden="false" customHeight="true" outlineLevel="0" collapsed="false"/>
    <row r="91" customFormat="false" ht="28.35" hidden="false" customHeight="true" outlineLevel="0" collapsed="false"/>
    <row r="92" customFormat="false" ht="28.35" hidden="false" customHeight="true" outlineLevel="0" collapsed="false"/>
    <row r="93" customFormat="false" ht="28.35" hidden="false" customHeight="true" outlineLevel="0" collapsed="false"/>
    <row r="94" customFormat="false" ht="28.35" hidden="false" customHeight="true" outlineLevel="0" collapsed="false"/>
    <row r="95" customFormat="false" ht="28.35" hidden="false" customHeight="true" outlineLevel="0" collapsed="false"/>
    <row r="96" customFormat="false" ht="28.35" hidden="false" customHeight="true" outlineLevel="0" collapsed="false"/>
    <row r="97" customFormat="false" ht="28.35" hidden="false" customHeight="true" outlineLevel="0" collapsed="false"/>
    <row r="98" customFormat="false" ht="28.35" hidden="false" customHeight="true" outlineLevel="0" collapsed="false"/>
    <row r="99" customFormat="false" ht="28.35" hidden="false" customHeight="true" outlineLevel="0" collapsed="false"/>
    <row r="100" customFormat="false" ht="28.35" hidden="false" customHeight="true" outlineLevel="0" collapsed="false"/>
    <row r="101" customFormat="false" ht="28.35" hidden="false" customHeight="true" outlineLevel="0" collapsed="false"/>
    <row r="102" customFormat="false" ht="28.35" hidden="false" customHeight="true" outlineLevel="0" collapsed="false"/>
    <row r="103" customFormat="false" ht="28.35" hidden="false" customHeight="true" outlineLevel="0" collapsed="false"/>
    <row r="104" customFormat="false" ht="28.35" hidden="false" customHeight="true" outlineLevel="0" collapsed="false"/>
    <row r="105" customFormat="false" ht="28.35" hidden="false" customHeight="true" outlineLevel="0" collapsed="false"/>
    <row r="106" customFormat="false" ht="28.35" hidden="false" customHeight="true" outlineLevel="0" collapsed="false"/>
    <row r="107" customFormat="false" ht="28.35" hidden="false" customHeight="true" outlineLevel="0" collapsed="false"/>
    <row r="108" customFormat="false" ht="28.35" hidden="false" customHeight="true" outlineLevel="0" collapsed="false"/>
    <row r="109" customFormat="false" ht="28.35" hidden="false" customHeight="true" outlineLevel="0" collapsed="false"/>
    <row r="110" customFormat="false" ht="28.35" hidden="false" customHeight="true" outlineLevel="0" collapsed="false"/>
    <row r="111" customFormat="false" ht="28.35" hidden="false" customHeight="true" outlineLevel="0" collapsed="false"/>
    <row r="112" customFormat="false" ht="28.35" hidden="false" customHeight="true" outlineLevel="0" collapsed="false"/>
    <row r="113" customFormat="false" ht="28.35" hidden="false" customHeight="true" outlineLevel="0" collapsed="false"/>
    <row r="114" customFormat="false" ht="28.35" hidden="false" customHeight="true" outlineLevel="0" collapsed="false"/>
    <row r="115" customFormat="false" ht="28.35" hidden="false" customHeight="true" outlineLevel="0" collapsed="false"/>
    <row r="116" customFormat="false" ht="28.35" hidden="false" customHeight="true" outlineLevel="0" collapsed="false"/>
    <row r="117" customFormat="false" ht="28.35" hidden="false" customHeight="true" outlineLevel="0" collapsed="false"/>
    <row r="118" customFormat="false" ht="28.35" hidden="false" customHeight="true" outlineLevel="0" collapsed="false"/>
    <row r="119" customFormat="false" ht="28.35" hidden="false" customHeight="true" outlineLevel="0" collapsed="false"/>
    <row r="120" customFormat="false" ht="28.35" hidden="false" customHeight="true" outlineLevel="0" collapsed="false"/>
    <row r="121" customFormat="false" ht="28.35" hidden="false" customHeight="true" outlineLevel="0" collapsed="false"/>
    <row r="122" customFormat="false" ht="28.35" hidden="false" customHeight="true" outlineLevel="0" collapsed="false"/>
    <row r="123" customFormat="false" ht="28.35" hidden="false" customHeight="true" outlineLevel="0" collapsed="false"/>
    <row r="124" customFormat="false" ht="28.35" hidden="false" customHeight="true" outlineLevel="0" collapsed="false"/>
    <row r="125" customFormat="false" ht="28.35" hidden="false" customHeight="true" outlineLevel="0" collapsed="false"/>
    <row r="126" customFormat="false" ht="28.35" hidden="false" customHeight="true" outlineLevel="0" collapsed="false"/>
    <row r="127" customFormat="false" ht="28.35" hidden="false" customHeight="true" outlineLevel="0" collapsed="false"/>
    <row r="128" customFormat="false" ht="28.35" hidden="false" customHeight="true" outlineLevel="0" collapsed="false"/>
    <row r="129" customFormat="false" ht="28.35" hidden="false" customHeight="true" outlineLevel="0" collapsed="false"/>
    <row r="130" customFormat="false" ht="28.35" hidden="false" customHeight="true" outlineLevel="0" collapsed="false"/>
    <row r="131" customFormat="false" ht="28.35" hidden="false" customHeight="true" outlineLevel="0" collapsed="false"/>
    <row r="132" customFormat="false" ht="28.35" hidden="false" customHeight="true" outlineLevel="0" collapsed="false"/>
    <row r="133" customFormat="false" ht="28.35" hidden="false" customHeight="true" outlineLevel="0" collapsed="false"/>
    <row r="134" customFormat="false" ht="28.35" hidden="false" customHeight="true" outlineLevel="0" collapsed="false"/>
    <row r="135" customFormat="false" ht="28.35" hidden="false" customHeight="true" outlineLevel="0" collapsed="false"/>
    <row r="136" customFormat="false" ht="28.35" hidden="false" customHeight="true" outlineLevel="0" collapsed="false"/>
    <row r="137" customFormat="false" ht="28.35" hidden="false" customHeight="true" outlineLevel="0" collapsed="false"/>
    <row r="138" customFormat="false" ht="28.35" hidden="false" customHeight="true" outlineLevel="0" collapsed="false"/>
    <row r="139" customFormat="false" ht="28.35" hidden="false" customHeight="true" outlineLevel="0" collapsed="false"/>
    <row r="140" customFormat="false" ht="28.35" hidden="false" customHeight="true" outlineLevel="0" collapsed="false"/>
    <row r="141" customFormat="false" ht="28.35" hidden="false" customHeight="true" outlineLevel="0" collapsed="false"/>
    <row r="142" customFormat="false" ht="28.35" hidden="false" customHeight="true" outlineLevel="0" collapsed="false"/>
    <row r="143" customFormat="false" ht="28.35" hidden="false" customHeight="true" outlineLevel="0" collapsed="false"/>
    <row r="144" customFormat="false" ht="28.35" hidden="false" customHeight="true" outlineLevel="0" collapsed="false"/>
    <row r="145" customFormat="false" ht="28.35" hidden="false" customHeight="true" outlineLevel="0" collapsed="false"/>
    <row r="146" customFormat="false" ht="28.35" hidden="false" customHeight="true" outlineLevel="0" collapsed="false"/>
    <row r="147" customFormat="false" ht="28.35" hidden="false" customHeight="true" outlineLevel="0" collapsed="false"/>
    <row r="148" customFormat="false" ht="28.35" hidden="false" customHeight="true" outlineLevel="0" collapsed="false"/>
    <row r="149" customFormat="false" ht="28.35" hidden="false" customHeight="true" outlineLevel="0" collapsed="false"/>
    <row r="150" customFormat="false" ht="28.35" hidden="false" customHeight="true" outlineLevel="0" collapsed="false"/>
    <row r="151" customFormat="false" ht="28.35" hidden="false" customHeight="true" outlineLevel="0" collapsed="false"/>
    <row r="152" customFormat="false" ht="28.35" hidden="false" customHeight="true" outlineLevel="0" collapsed="false"/>
    <row r="153" customFormat="false" ht="28.35" hidden="false" customHeight="true" outlineLevel="0" collapsed="false"/>
    <row r="154" customFormat="false" ht="28.35" hidden="false" customHeight="true" outlineLevel="0" collapsed="false"/>
    <row r="155" customFormat="false" ht="28.35" hidden="false" customHeight="true" outlineLevel="0" collapsed="false"/>
    <row r="156" customFormat="false" ht="28.35" hidden="false" customHeight="true" outlineLevel="0" collapsed="false"/>
    <row r="157" customFormat="false" ht="28.35" hidden="false" customHeight="true" outlineLevel="0" collapsed="false"/>
    <row r="158" customFormat="false" ht="28.35" hidden="false" customHeight="true" outlineLevel="0" collapsed="false"/>
    <row r="159" customFormat="false" ht="28.35" hidden="false" customHeight="true" outlineLevel="0" collapsed="false"/>
    <row r="160" customFormat="false" ht="28.35" hidden="false" customHeight="true" outlineLevel="0" collapsed="false"/>
    <row r="161" customFormat="false" ht="28.35" hidden="false" customHeight="true" outlineLevel="0" collapsed="false"/>
    <row r="162" customFormat="false" ht="28.35" hidden="false" customHeight="true" outlineLevel="0" collapsed="false"/>
    <row r="163" customFormat="false" ht="28.35" hidden="false" customHeight="true" outlineLevel="0" collapsed="false"/>
    <row r="164" customFormat="false" ht="28.35" hidden="false" customHeight="true" outlineLevel="0" collapsed="false"/>
    <row r="165" customFormat="false" ht="28.35" hidden="false" customHeight="true" outlineLevel="0" collapsed="false"/>
    <row r="166" customFormat="false" ht="28.35" hidden="false" customHeight="true" outlineLevel="0" collapsed="false"/>
    <row r="167" customFormat="false" ht="28.35" hidden="false" customHeight="true" outlineLevel="0" collapsed="false"/>
    <row r="168" customFormat="false" ht="28.35" hidden="false" customHeight="true" outlineLevel="0" collapsed="false"/>
    <row r="169" customFormat="false" ht="28.35" hidden="false" customHeight="true" outlineLevel="0" collapsed="false"/>
    <row r="170" customFormat="false" ht="28.35" hidden="false" customHeight="true" outlineLevel="0" collapsed="false"/>
    <row r="171" customFormat="false" ht="28.35" hidden="false" customHeight="true" outlineLevel="0" collapsed="false"/>
    <row r="172" customFormat="false" ht="28.35" hidden="false" customHeight="true" outlineLevel="0" collapsed="false"/>
    <row r="173" customFormat="false" ht="28.35" hidden="false" customHeight="true" outlineLevel="0" collapsed="false"/>
    <row r="174" customFormat="false" ht="28.35" hidden="false" customHeight="true" outlineLevel="0" collapsed="false"/>
    <row r="175" customFormat="false" ht="28.35" hidden="false" customHeight="true" outlineLevel="0" collapsed="false"/>
    <row r="176" customFormat="false" ht="28.35" hidden="false" customHeight="true" outlineLevel="0" collapsed="false"/>
    <row r="177" customFormat="false" ht="28.35" hidden="false" customHeight="true" outlineLevel="0" collapsed="false"/>
    <row r="178" customFormat="false" ht="28.35" hidden="false" customHeight="true" outlineLevel="0" collapsed="false"/>
    <row r="179" customFormat="false" ht="28.35" hidden="false" customHeight="true" outlineLevel="0" collapsed="false"/>
    <row r="180" customFormat="false" ht="28.35" hidden="false" customHeight="true" outlineLevel="0" collapsed="false"/>
    <row r="181" customFormat="false" ht="28.35" hidden="false" customHeight="true" outlineLevel="0" collapsed="false"/>
    <row r="182" customFormat="false" ht="28.35" hidden="false" customHeight="true" outlineLevel="0" collapsed="false"/>
    <row r="183" customFormat="false" ht="28.35" hidden="false" customHeight="true" outlineLevel="0" collapsed="false"/>
    <row r="184" customFormat="false" ht="28.35" hidden="false" customHeight="true" outlineLevel="0" collapsed="false"/>
    <row r="185" customFormat="false" ht="28.35" hidden="false" customHeight="true" outlineLevel="0" collapsed="false"/>
    <row r="186" customFormat="false" ht="28.35" hidden="false" customHeight="true" outlineLevel="0" collapsed="false"/>
    <row r="187" customFormat="false" ht="28.35" hidden="false" customHeight="true" outlineLevel="0" collapsed="false"/>
    <row r="188" customFormat="false" ht="28.35" hidden="false" customHeight="true" outlineLevel="0" collapsed="false"/>
    <row r="189" customFormat="false" ht="28.35" hidden="false" customHeight="true" outlineLevel="0" collapsed="false"/>
    <row r="190" customFormat="false" ht="28.35" hidden="false" customHeight="true" outlineLevel="0" collapsed="false"/>
    <row r="191" customFormat="false" ht="28.35" hidden="false" customHeight="true" outlineLevel="0" collapsed="false"/>
    <row r="192" customFormat="false" ht="28.35" hidden="false" customHeight="true" outlineLevel="0" collapsed="false"/>
    <row r="193" customFormat="false" ht="28.35" hidden="false" customHeight="true" outlineLevel="0" collapsed="false"/>
    <row r="194" customFormat="false" ht="28.35" hidden="false" customHeight="true" outlineLevel="0" collapsed="false"/>
    <row r="195" customFormat="false" ht="28.35" hidden="false" customHeight="true" outlineLevel="0" collapsed="false"/>
    <row r="196" customFormat="false" ht="28.35" hidden="false" customHeight="true" outlineLevel="0" collapsed="false"/>
    <row r="197" customFormat="false" ht="28.35" hidden="false" customHeight="true" outlineLevel="0" collapsed="false"/>
    <row r="198" customFormat="false" ht="28.35" hidden="false" customHeight="true" outlineLevel="0" collapsed="false"/>
    <row r="199" customFormat="false" ht="28.35" hidden="false" customHeight="true" outlineLevel="0" collapsed="false"/>
    <row r="200" customFormat="false" ht="28.35" hidden="false" customHeight="true" outlineLevel="0" collapsed="false"/>
    <row r="201" customFormat="false" ht="28.35" hidden="false" customHeight="true" outlineLevel="0" collapsed="false"/>
    <row r="202" customFormat="false" ht="28.35" hidden="false" customHeight="true" outlineLevel="0" collapsed="false"/>
    <row r="203" customFormat="false" ht="28.35" hidden="false" customHeight="true" outlineLevel="0" collapsed="false"/>
    <row r="204" customFormat="false" ht="28.35" hidden="false" customHeight="true" outlineLevel="0" collapsed="false"/>
    <row r="205" customFormat="false" ht="28.35" hidden="false" customHeight="true" outlineLevel="0" collapsed="false"/>
    <row r="206" customFormat="false" ht="28.35" hidden="false" customHeight="true" outlineLevel="0" collapsed="false"/>
    <row r="207" customFormat="false" ht="28.35" hidden="false" customHeight="true" outlineLevel="0" collapsed="false"/>
    <row r="208" customFormat="false" ht="28.35" hidden="false" customHeight="true" outlineLevel="0" collapsed="false"/>
    <row r="209" customFormat="false" ht="28.35" hidden="false" customHeight="true" outlineLevel="0" collapsed="false"/>
    <row r="210" customFormat="false" ht="28.35" hidden="false" customHeight="true" outlineLevel="0" collapsed="false"/>
    <row r="211" customFormat="false" ht="28.35" hidden="false" customHeight="true" outlineLevel="0" collapsed="false"/>
    <row r="212" customFormat="false" ht="28.35" hidden="false" customHeight="true" outlineLevel="0" collapsed="false"/>
    <row r="213" customFormat="false" ht="28.35" hidden="false" customHeight="true" outlineLevel="0" collapsed="false"/>
    <row r="214" customFormat="false" ht="28.35" hidden="false" customHeight="true" outlineLevel="0" collapsed="false"/>
    <row r="215" customFormat="false" ht="28.35" hidden="false" customHeight="true" outlineLevel="0" collapsed="false"/>
    <row r="216" customFormat="false" ht="28.35" hidden="false" customHeight="true" outlineLevel="0" collapsed="false"/>
    <row r="217" customFormat="false" ht="28.35" hidden="false" customHeight="true" outlineLevel="0" collapsed="false"/>
    <row r="218" customFormat="false" ht="28.35" hidden="false" customHeight="true" outlineLevel="0" collapsed="false"/>
    <row r="219" customFormat="false" ht="28.35" hidden="false" customHeight="true" outlineLevel="0" collapsed="false"/>
    <row r="220" customFormat="false" ht="28.35" hidden="false" customHeight="true" outlineLevel="0" collapsed="false"/>
    <row r="221" customFormat="false" ht="28.35" hidden="false" customHeight="true" outlineLevel="0" collapsed="false"/>
    <row r="222" customFormat="false" ht="28.35" hidden="false" customHeight="true" outlineLevel="0" collapsed="false"/>
    <row r="223" customFormat="false" ht="28.35" hidden="false" customHeight="true" outlineLevel="0" collapsed="false"/>
  </sheetData>
  <mergeCells count="4">
    <mergeCell ref="B2:I2"/>
    <mergeCell ref="C3:E3"/>
    <mergeCell ref="F3:H3"/>
    <mergeCell ref="C4:I4"/>
  </mergeCells>
  <dataValidations count="2">
    <dataValidation allowBlank="true" operator="equal" showDropDown="false" showErrorMessage="true" showInputMessage="true" sqref="K2:K38 B5:B38 K44" type="none">
      <formula1>0</formula1>
      <formula2>0</formula2>
    </dataValidation>
    <dataValidation allowBlank="true" operator="equal" showDropDown="false" showErrorMessage="true" showInputMessage="true" sqref="C5:I38" type="list">
      <formula1>liste_agents</formula1>
      <formula2>0</formula2>
    </dataValidation>
  </dataValidations>
  <printOptions headings="false" gridLines="false" gridLinesSet="true" horizontalCentered="false" verticalCentered="false"/>
  <pageMargins left="0.39375" right="0.39375" top="0.590277777777778" bottom="0.393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50"/>
  <sheetViews>
    <sheetView showFormulas="false" showGridLines="true" showRowColHeaders="true" showZeros="true" rightToLeft="false" tabSelected="true" showOutlineSymbols="true" defaultGridColor="true" view="normal" topLeftCell="A1" colorId="64" zoomScale="130" zoomScaleNormal="130" zoomScalePageLayoutView="100" workbookViewId="0">
      <selection pane="topLeft" activeCell="A1" activeCellId="0" sqref="A1"/>
    </sheetView>
  </sheetViews>
  <sheetFormatPr defaultRowHeight="12.8" zeroHeight="false" outlineLevelRow="0" outlineLevelCol="0"/>
  <cols>
    <col collapsed="false" customWidth="true" hidden="false" outlineLevel="0" max="1" min="1" style="0" width="3.95"/>
    <col collapsed="false" customWidth="true" hidden="false" outlineLevel="0" max="2" min="2" style="0" width="25.45"/>
    <col collapsed="false" customWidth="true" hidden="false" outlineLevel="0" max="1025" min="3" style="0" width="11.45"/>
  </cols>
  <sheetData>
    <row r="1" customFormat="false" ht="17.35" hidden="false" customHeight="false" outlineLevel="0" collapsed="false">
      <c r="A1" s="51" t="str">
        <f aca="false">IF(COUNTIF('2020'!C1:H1,$B$2)&gt;0,ROW(),"")</f>
        <v/>
      </c>
    </row>
    <row r="2" customFormat="false" ht="17.35" hidden="false" customHeight="false" outlineLevel="0" collapsed="false">
      <c r="A2" s="51" t="str">
        <f aca="false">IF(COUNTIF('2020'!C2:H2,$B$2)&gt;0,ROW(),"")</f>
        <v/>
      </c>
      <c r="B2" s="52" t="s">
        <v>40</v>
      </c>
      <c r="C2" s="52"/>
    </row>
    <row r="3" customFormat="false" ht="17.35" hidden="false" customHeight="false" outlineLevel="0" collapsed="false">
      <c r="A3" s="51" t="str">
        <f aca="false">IF(COUNTIF('2020'!C3:H3,$B$2)&gt;0,ROW(),"")</f>
        <v/>
      </c>
    </row>
    <row r="4" customFormat="false" ht="17.35" hidden="false" customHeight="false" outlineLevel="0" collapsed="false">
      <c r="A4" s="51" t="str">
        <f aca="false">IF(COUNTIF('2020'!C4:H4,$B$2)&gt;0,ROW(),"")</f>
        <v/>
      </c>
      <c r="B4" s="53" t="n">
        <f aca="true">IF(ISERROR(SMALL(A$1:A$50,ROW()-3)),"",INDIRECT("2020!B"&amp;SMALL(A$1:A$50,ROW()-3),1))</f>
        <v>43866</v>
      </c>
    </row>
    <row r="5" customFormat="false" ht="17.35" hidden="false" customHeight="false" outlineLevel="0" collapsed="false">
      <c r="A5" s="51" t="str">
        <f aca="false">IF(COUNTIF('2020'!C5:H5,$B$2)&gt;0,ROW(),"")</f>
        <v/>
      </c>
      <c r="B5" s="53" t="n">
        <f aca="true">IF(ISERROR(SMALL(A$1:A$50,ROW()-3)),"",INDIRECT("2020!B"&amp;SMALL(A$1:A$50,ROW()-3),1))</f>
        <v>43950</v>
      </c>
    </row>
    <row r="6" customFormat="false" ht="17.35" hidden="false" customHeight="false" outlineLevel="0" collapsed="false">
      <c r="A6" s="51" t="str">
        <f aca="false">IF(COUNTIF('2020'!C6:H6,$B$2)&gt;0,ROW(),"")</f>
        <v/>
      </c>
      <c r="B6" s="53" t="n">
        <f aca="true">IF(ISERROR(SMALL(A$1:A$50,ROW()-3)),"",INDIRECT("2020!B"&amp;SMALL(A$1:A$50,ROW()-3),1))</f>
        <v>44006</v>
      </c>
    </row>
    <row r="7" customFormat="false" ht="17.35" hidden="false" customHeight="false" outlineLevel="0" collapsed="false">
      <c r="A7" s="51" t="str">
        <f aca="false">IF(COUNTIF('2020'!C7:H7,$B$2)&gt;0,ROW(),"")</f>
        <v/>
      </c>
      <c r="B7" s="53" t="n">
        <f aca="true">IF(ISERROR(SMALL(A$1:A$50,ROW()-3)),"",INDIRECT("2020!B"&amp;SMALL(A$1:A$50,ROW()-3),1))</f>
        <v>44139</v>
      </c>
    </row>
    <row r="8" customFormat="false" ht="17.35" hidden="false" customHeight="false" outlineLevel="0" collapsed="false">
      <c r="A8" s="51" t="str">
        <f aca="false">IF(COUNTIF('2020'!C8:H8,$B$2)&gt;0,ROW(),"")</f>
        <v/>
      </c>
      <c r="B8" s="53" t="str">
        <f aca="true">IF(ISERROR(SMALL(A$1:A$50,ROW()-3)),"",INDIRECT("2020!B"&amp;SMALL(A$1:A$50,ROW()-3),1))</f>
        <v/>
      </c>
    </row>
    <row r="9" customFormat="false" ht="17.35" hidden="false" customHeight="false" outlineLevel="0" collapsed="false">
      <c r="A9" s="51" t="n">
        <f aca="false">IF(COUNTIF('2020'!C9:H9,$B$2)&gt;0,ROW(),"")</f>
        <v>9</v>
      </c>
      <c r="B9" s="53" t="str">
        <f aca="true">IF(ISERROR(SMALL(A$1:A$50,ROW()-3)),"",INDIRECT("2020!B"&amp;SMALL(A$1:A$50,ROW()-3),1))</f>
        <v/>
      </c>
    </row>
    <row r="10" customFormat="false" ht="17.35" hidden="false" customHeight="false" outlineLevel="0" collapsed="false">
      <c r="A10" s="51" t="str">
        <f aca="false">IF(COUNTIF('2020'!C10:H10,$B$2)&gt;0,ROW(),"")</f>
        <v/>
      </c>
    </row>
    <row r="11" customFormat="false" ht="17.35" hidden="false" customHeight="false" outlineLevel="0" collapsed="false">
      <c r="A11" s="51" t="str">
        <f aca="false">IF(COUNTIF('2020'!C11:H11,$B$2)&gt;0,ROW(),"")</f>
        <v/>
      </c>
    </row>
    <row r="12" customFormat="false" ht="17.35" hidden="false" customHeight="false" outlineLevel="0" collapsed="false">
      <c r="A12" s="51" t="str">
        <f aca="false">IF(COUNTIF('2020'!C12:H12,$B$2)&gt;0,ROW(),"")</f>
        <v/>
      </c>
    </row>
    <row r="13" customFormat="false" ht="17.35" hidden="false" customHeight="false" outlineLevel="0" collapsed="false">
      <c r="A13" s="51" t="str">
        <f aca="false">IF(COUNTIF('2020'!C13:H13,$B$2)&gt;0,ROW(),"")</f>
        <v/>
      </c>
    </row>
    <row r="14" customFormat="false" ht="17.35" hidden="false" customHeight="false" outlineLevel="0" collapsed="false">
      <c r="A14" s="51" t="str">
        <f aca="false">IF(COUNTIF('2020'!C14:H14,$B$2)&gt;0,ROW(),"")</f>
        <v/>
      </c>
    </row>
    <row r="15" customFormat="false" ht="17.35" hidden="false" customHeight="false" outlineLevel="0" collapsed="false">
      <c r="A15" s="51" t="str">
        <f aca="false">IF(COUNTIF('2020'!C15:H15,$B$2)&gt;0,ROW(),"")</f>
        <v/>
      </c>
    </row>
    <row r="16" customFormat="false" ht="17.35" hidden="false" customHeight="false" outlineLevel="0" collapsed="false">
      <c r="A16" s="51" t="str">
        <f aca="false">IF(COUNTIF('2020'!C16:H16,$B$2)&gt;0,ROW(),"")</f>
        <v/>
      </c>
    </row>
    <row r="17" customFormat="false" ht="17.35" hidden="false" customHeight="false" outlineLevel="0" collapsed="false">
      <c r="A17" s="51" t="n">
        <f aca="false">IF(COUNTIF('2020'!C17:H17,$B$2)&gt;0,ROW(),"")</f>
        <v>17</v>
      </c>
    </row>
    <row r="18" customFormat="false" ht="17.35" hidden="false" customHeight="false" outlineLevel="0" collapsed="false">
      <c r="A18" s="51" t="str">
        <f aca="false">IF(COUNTIF('2020'!C18:H18,$B$2)&gt;0,ROW(),"")</f>
        <v/>
      </c>
    </row>
    <row r="19" customFormat="false" ht="17.35" hidden="false" customHeight="false" outlineLevel="0" collapsed="false">
      <c r="A19" s="51" t="str">
        <f aca="false">IF(COUNTIF('2020'!C19:H19,$B$2)&gt;0,ROW(),"")</f>
        <v/>
      </c>
    </row>
    <row r="20" customFormat="false" ht="17.35" hidden="false" customHeight="false" outlineLevel="0" collapsed="false">
      <c r="A20" s="51" t="str">
        <f aca="false">IF(COUNTIF('2020'!C20:H20,$B$2)&gt;0,ROW(),"")</f>
        <v/>
      </c>
    </row>
    <row r="21" customFormat="false" ht="17.35" hidden="false" customHeight="false" outlineLevel="0" collapsed="false">
      <c r="A21" s="51" t="str">
        <f aca="false">IF(COUNTIF('2020'!C21:H21,$B$2)&gt;0,ROW(),"")</f>
        <v/>
      </c>
    </row>
    <row r="22" customFormat="false" ht="17.35" hidden="false" customHeight="false" outlineLevel="0" collapsed="false">
      <c r="A22" s="51" t="str">
        <f aca="false">IF(COUNTIF('2020'!C22:H22,$B$2)&gt;0,ROW(),"")</f>
        <v/>
      </c>
    </row>
    <row r="23" customFormat="false" ht="17.35" hidden="false" customHeight="false" outlineLevel="0" collapsed="false">
      <c r="A23" s="51" t="str">
        <f aca="false">IF(COUNTIF('2020'!C23:H23,$B$2)&gt;0,ROW(),"")</f>
        <v/>
      </c>
    </row>
    <row r="24" customFormat="false" ht="17.35" hidden="false" customHeight="false" outlineLevel="0" collapsed="false">
      <c r="A24" s="51" t="str">
        <f aca="false">IF(COUNTIF('2020'!C24:H24,$B$2)&gt;0,ROW(),"")</f>
        <v/>
      </c>
    </row>
    <row r="25" customFormat="false" ht="17.35" hidden="false" customHeight="false" outlineLevel="0" collapsed="false">
      <c r="A25" s="51" t="n">
        <f aca="false">IF(COUNTIF('2020'!C25:H25,$B$2)&gt;0,ROW(),"")</f>
        <v>25</v>
      </c>
    </row>
    <row r="26" customFormat="false" ht="17.35" hidden="false" customHeight="false" outlineLevel="0" collapsed="false">
      <c r="A26" s="51" t="str">
        <f aca="false">IF(COUNTIF('2020'!C26:H26,$B$2)&gt;0,ROW(),"")</f>
        <v/>
      </c>
    </row>
    <row r="27" customFormat="false" ht="17.35" hidden="false" customHeight="false" outlineLevel="0" collapsed="false">
      <c r="A27" s="51" t="str">
        <f aca="false">IF(COUNTIF('2020'!C27:H27,$B$2)&gt;0,ROW(),"")</f>
        <v/>
      </c>
    </row>
    <row r="28" customFormat="false" ht="17.35" hidden="false" customHeight="false" outlineLevel="0" collapsed="false">
      <c r="A28" s="51" t="str">
        <f aca="false">IF(COUNTIF('2020'!C28:H28,$B$2)&gt;0,ROW(),"")</f>
        <v/>
      </c>
    </row>
    <row r="29" customFormat="false" ht="17.35" hidden="false" customHeight="false" outlineLevel="0" collapsed="false">
      <c r="A29" s="51" t="str">
        <f aca="false">IF(COUNTIF('2020'!C29:H29,$B$2)&gt;0,ROW(),"")</f>
        <v/>
      </c>
    </row>
    <row r="30" customFormat="false" ht="17.35" hidden="false" customHeight="false" outlineLevel="0" collapsed="false">
      <c r="A30" s="51" t="str">
        <f aca="false">IF(COUNTIF('2020'!C30:H30,$B$2)&gt;0,ROW(),"")</f>
        <v/>
      </c>
    </row>
    <row r="31" customFormat="false" ht="17.35" hidden="false" customHeight="false" outlineLevel="0" collapsed="false">
      <c r="A31" s="51" t="str">
        <f aca="false">IF(COUNTIF('2020'!C31:H31,$B$2)&gt;0,ROW(),"")</f>
        <v/>
      </c>
    </row>
    <row r="32" customFormat="false" ht="17.35" hidden="false" customHeight="false" outlineLevel="0" collapsed="false">
      <c r="A32" s="51" t="str">
        <f aca="false">IF(COUNTIF('2020'!C32:H32,$B$2)&gt;0,ROW(),"")</f>
        <v/>
      </c>
    </row>
    <row r="33" customFormat="false" ht="17.35" hidden="false" customHeight="false" outlineLevel="0" collapsed="false">
      <c r="A33" s="51" t="n">
        <f aca="false">IF(COUNTIF('2020'!C33:H33,$B$2)&gt;0,ROW(),"")</f>
        <v>33</v>
      </c>
    </row>
    <row r="34" customFormat="false" ht="17.35" hidden="false" customHeight="false" outlineLevel="0" collapsed="false">
      <c r="A34" s="51" t="str">
        <f aca="false">IF(COUNTIF('2020'!C34:H34,$B$2)&gt;0,ROW(),"")</f>
        <v/>
      </c>
    </row>
    <row r="35" customFormat="false" ht="17.35" hidden="false" customHeight="false" outlineLevel="0" collapsed="false">
      <c r="A35" s="51" t="str">
        <f aca="false">IF(COUNTIF('2020'!C35:H35,$B$2)&gt;0,ROW(),"")</f>
        <v/>
      </c>
    </row>
    <row r="36" customFormat="false" ht="17.35" hidden="false" customHeight="false" outlineLevel="0" collapsed="false">
      <c r="A36" s="51" t="str">
        <f aca="false">IF(COUNTIF('2020'!C36:H36,$B$2)&gt;0,ROW(),"")</f>
        <v/>
      </c>
    </row>
    <row r="37" customFormat="false" ht="17.35" hidden="false" customHeight="false" outlineLevel="0" collapsed="false">
      <c r="A37" s="51" t="str">
        <f aca="false">IF(COUNTIF('2020'!C37:H37,$B$2)&gt;0,ROW(),"")</f>
        <v/>
      </c>
    </row>
    <row r="38" customFormat="false" ht="17.35" hidden="false" customHeight="false" outlineLevel="0" collapsed="false">
      <c r="A38" s="51" t="str">
        <f aca="false">IF(COUNTIF('2020'!C38:H38,$B$2)&gt;0,ROW(),"")</f>
        <v/>
      </c>
    </row>
    <row r="39" customFormat="false" ht="17.35" hidden="false" customHeight="false" outlineLevel="0" collapsed="false">
      <c r="A39" s="51" t="str">
        <f aca="false">IF(COUNTIF('2020'!C39:H39,$B$2)&gt;0,ROW(),"")</f>
        <v/>
      </c>
    </row>
    <row r="40" customFormat="false" ht="17.35" hidden="false" customHeight="false" outlineLevel="0" collapsed="false">
      <c r="A40" s="51" t="str">
        <f aca="false">IF(COUNTIF('2020'!C40:H40,$B$2)&gt;0,ROW(),"")</f>
        <v/>
      </c>
    </row>
    <row r="41" customFormat="false" ht="17.35" hidden="false" customHeight="false" outlineLevel="0" collapsed="false">
      <c r="A41" s="51" t="str">
        <f aca="false">IF(COUNTIF('2020'!C41:H41,$B$2)&gt;0,ROW(),"")</f>
        <v/>
      </c>
    </row>
    <row r="42" customFormat="false" ht="17.35" hidden="false" customHeight="false" outlineLevel="0" collapsed="false">
      <c r="A42" s="51" t="str">
        <f aca="false">IF(COUNTIF('2020'!C42:H42,$B$2)&gt;0,ROW(),"")</f>
        <v/>
      </c>
    </row>
    <row r="43" customFormat="false" ht="17.35" hidden="false" customHeight="false" outlineLevel="0" collapsed="false">
      <c r="A43" s="51" t="str">
        <f aca="false">IF(COUNTIF('2020'!C43:H43,$B$2)&gt;0,ROW(),"")</f>
        <v/>
      </c>
    </row>
    <row r="44" customFormat="false" ht="17.35" hidden="false" customHeight="false" outlineLevel="0" collapsed="false">
      <c r="A44" s="51" t="str">
        <f aca="false">IF(COUNTIF('2020'!C44:H44,$B$2)&gt;0,ROW(),"")</f>
        <v/>
      </c>
    </row>
    <row r="45" customFormat="false" ht="17.35" hidden="false" customHeight="false" outlineLevel="0" collapsed="false">
      <c r="A45" s="51" t="str">
        <f aca="false">IF(COUNTIF('2020'!C45:H45,$B$2)&gt;0,ROW(),"")</f>
        <v/>
      </c>
    </row>
    <row r="46" customFormat="false" ht="17.35" hidden="false" customHeight="false" outlineLevel="0" collapsed="false">
      <c r="A46" s="51" t="str">
        <f aca="false">IF(COUNTIF('2020'!C46:H46,$B$2)&gt;0,ROW(),"")</f>
        <v/>
      </c>
    </row>
    <row r="47" customFormat="false" ht="17.35" hidden="false" customHeight="false" outlineLevel="0" collapsed="false">
      <c r="A47" s="51" t="str">
        <f aca="false">IF(COUNTIF('2020'!C47:H47,$B$2)&gt;0,ROW(),"")</f>
        <v/>
      </c>
    </row>
    <row r="48" customFormat="false" ht="17.35" hidden="false" customHeight="false" outlineLevel="0" collapsed="false">
      <c r="A48" s="51" t="str">
        <f aca="false">IF(COUNTIF('2020'!C48:H48,$B$2)&gt;0,ROW(),"")</f>
        <v/>
      </c>
    </row>
    <row r="49" customFormat="false" ht="17.35" hidden="false" customHeight="false" outlineLevel="0" collapsed="false">
      <c r="A49" s="51" t="str">
        <f aca="false">IF(COUNTIF('2020'!C49:H49,$B$2)&gt;0,ROW(),"")</f>
        <v/>
      </c>
    </row>
    <row r="50" customFormat="false" ht="17.35" hidden="false" customHeight="false" outlineLevel="0" collapsed="false">
      <c r="A50" s="51" t="str">
        <f aca="false">IF(COUNTIF('2020'!C50:H50,$B$2)&gt;0,ROW(),"")</f>
        <v/>
      </c>
    </row>
  </sheetData>
  <mergeCells count="1">
    <mergeCell ref="B2:C2"/>
  </mergeCells>
  <dataValidations count="1">
    <dataValidation allowBlank="true" operator="equal" showDropDown="false" showErrorMessage="false" showInputMessage="false" sqref="B2" type="list">
      <formula1>liste_agents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2020-01-08T17:03:04Z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