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ms-excel.sheet.macroEnabled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_rels/externalLink2.xml.rels" ContentType="application/vnd.openxmlformats-package.relationship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vbaProject.bin" ContentType="application/vnd.ms-office.vbaProject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CPL" sheetId="1" state="visible" r:id="rId3"/>
    <sheet name="PERIODES" sheetId="2" state="visible" r:id="rId4"/>
    <sheet name="Agents" sheetId="3" state="visible" r:id="rId5"/>
    <sheet name="HEURES" sheetId="4" state="visible" r:id="rId6"/>
    <sheet name="JFériés" sheetId="5" state="visible" r:id="rId7"/>
  </sheets>
  <externalReferences>
    <externalReference r:id="rId8"/>
    <externalReference r:id="rId9"/>
  </externalReferences>
  <definedNames>
    <definedName function="false" hidden="false" localSheetId="0" name="_xlnm.Print_Area" vbProcedure="false">CPL!$A$1:$AD$68</definedName>
    <definedName function="false" hidden="false" name="CS_AGENTS" vbProcedure="false">agents #REF!</definedName>
    <definedName function="false" hidden="false" name="CS_CPL" vbProcedure="false">Agents!$A:$A</definedName>
    <definedName function="false" hidden="false" name="HPN_deb" vbProcedure="false">HEURES!$B$3</definedName>
    <definedName function="false" hidden="false" name="HPN_fin" vbProcedure="false">HEURES!$C$3</definedName>
    <definedName function="false" hidden="false" name="HSNu_deb" vbProcedure="false">HEURES!$B$2</definedName>
    <definedName function="false" hidden="false" name="HSNu_fin" vbProcedure="false">HEURES!$C$2</definedName>
    <definedName function="false" hidden="false" name="HSN_deb" vbProcedure="false">HEURES!$B$1</definedName>
    <definedName function="false" hidden="false" name="HSN_fin" vbProcedure="false">HEURES!$C$1</definedName>
    <definedName function="false" hidden="false" localSheetId="0" name="_xlnm._FilterDatabase" vbProcedure="false">CPL!$A$1:$P$36</definedName>
    <definedName function="true" hidden="false" name="Module 1.Paysagedeb" vbProcedure="true"/>
    <definedName function="true" hidden="false" name="Module 1.Paysage" vbProcedure="true"/>
    <definedName function="true" hidden="false" name="Module 1.PortraitHS" vbProcedure="true"/>
    <definedName function="true" hidden="false" name="Module 1.PortraitHSEXP" vbProcedure="true"/>
    <definedName function="true" hidden="false" name="Module1.Groupe1" vbProcedure="true"/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<sst xmlns="http://schemas.openxmlformats.org/spreadsheetml/2006/main" count="76" uniqueCount="73">
  <si>
    <t xml:space="preserve">Dupont Rémy |N0123300</t>
  </si>
  <si>
    <t xml:space="preserve">Feuille Attachement</t>
  </si>
  <si>
    <t xml:space="preserve">HS Norm</t>
  </si>
  <si>
    <t xml:space="preserve">HS Férié</t>
  </si>
  <si>
    <t xml:space="preserve">HS Nuit</t>
  </si>
  <si>
    <t xml:space="preserve">Total</t>
  </si>
  <si>
    <t xml:space="preserve">Nuit</t>
  </si>
  <si>
    <t xml:space="preserve">Insalubrité</t>
  </si>
  <si>
    <t xml:space="preserve">Jours</t>
  </si>
  <si>
    <t xml:space="preserve">Date</t>
  </si>
  <si>
    <t xml:space="preserve">Prestations</t>
  </si>
  <si>
    <t xml:space="preserve">Confirmations</t>
  </si>
  <si>
    <t xml:space="preserve">Prestations  HS</t>
  </si>
  <si>
    <t xml:space="preserve">Horaires</t>
  </si>
  <si>
    <t xml:space="preserve">Matricule :</t>
  </si>
  <si>
    <t xml:space="preserve">Nom Prénom :</t>
  </si>
  <si>
    <t xml:space="preserve">Service :</t>
  </si>
  <si>
    <t xml:space="preserve">Collecte </t>
  </si>
  <si>
    <t xml:space="preserve">Affectation :</t>
  </si>
  <si>
    <t xml:space="preserve">NHA-21</t>
  </si>
  <si>
    <t xml:space="preserve">Situation :</t>
  </si>
  <si>
    <t xml:space="preserve"> TIT </t>
  </si>
  <si>
    <t xml:space="preserve">Grade :</t>
  </si>
  <si>
    <t xml:space="preserve">Plage horaire :</t>
  </si>
  <si>
    <t xml:space="preserve">35 h 00</t>
  </si>
  <si>
    <t xml:space="preserve">JOURS</t>
  </si>
  <si>
    <t xml:space="preserve">Heures éxécution</t>
  </si>
  <si>
    <t xml:space="preserve">Répartition</t>
  </si>
  <si>
    <t xml:space="preserve">AST
SEM</t>
  </si>
  <si>
    <t xml:space="preserve">AST
WK</t>
  </si>
  <si>
    <t xml:space="preserve">Observations</t>
  </si>
  <si>
    <t xml:space="preserve">HS Normales</t>
  </si>
  <si>
    <t xml:space="preserve">HS Fériées</t>
  </si>
  <si>
    <t xml:space="preserve">TOTAL HS</t>
  </si>
  <si>
    <t xml:space="preserve">TOTAL effectué</t>
  </si>
  <si>
    <t xml:space="preserve">REMARQUES</t>
  </si>
  <si>
    <t xml:space="preserve">TOTAL payé</t>
  </si>
  <si>
    <t xml:space="preserve">heures</t>
  </si>
  <si>
    <t xml:space="preserve">Remarques</t>
  </si>
  <si>
    <t xml:space="preserve">Responsables</t>
  </si>
  <si>
    <t xml:space="preserve">Signature Agent :</t>
  </si>
  <si>
    <t xml:space="preserve">Signature du responsable Secteur :</t>
  </si>
  <si>
    <r>
      <rPr>
        <b val="true"/>
        <sz val="12"/>
        <rFont val="Times New Roman"/>
        <family val="1"/>
      </rPr>
      <t xml:space="preserve">Certifié exact par le responsable :</t>
    </r>
    <r>
      <rPr>
        <sz val="12"/>
        <color rgb="FF000000"/>
        <rFont val="Calibri"/>
        <family val="2"/>
      </rPr>
      <t xml:space="preserve"> </t>
    </r>
  </si>
  <si>
    <t xml:space="preserve">Concatenation</t>
  </si>
  <si>
    <t xml:space="preserve">Périodes</t>
  </si>
  <si>
    <t xml:space="preserve">Année</t>
  </si>
  <si>
    <t xml:space="preserve">Période du 21 Décembre au 20 Janvier </t>
  </si>
  <si>
    <t xml:space="preserve">Période du 21 Janvier au 20 Février </t>
  </si>
  <si>
    <t xml:space="preserve">Période du 21 Février au 20 Mars</t>
  </si>
  <si>
    <t xml:space="preserve">Période du 21 Mars au 20 Avril</t>
  </si>
  <si>
    <t xml:space="preserve">Période du 21 Avril au 20 Mai</t>
  </si>
  <si>
    <t xml:space="preserve">Période du 21 Mai au 20 Juin</t>
  </si>
  <si>
    <t xml:space="preserve">Période du 21 Juin au 20 Juillet</t>
  </si>
  <si>
    <t xml:space="preserve">Période du 21 Juillet au 20 Août</t>
  </si>
  <si>
    <t xml:space="preserve">Période du 21 Août au 20 Septembre</t>
  </si>
  <si>
    <t xml:space="preserve">Période du 21 Septembre au 20 Octobre</t>
  </si>
  <si>
    <t xml:space="preserve">Période du 21 Octobre au 20 Novembre</t>
  </si>
  <si>
    <t xml:space="preserve">Période du 21 Novembre au 20 Décembre</t>
  </si>
  <si>
    <t xml:space="preserve">heures sup normales</t>
  </si>
  <si>
    <t xml:space="preserve">heures sup nuit</t>
  </si>
  <si>
    <t xml:space="preserve">heures prime de nuit</t>
  </si>
  <si>
    <t xml:space="preserve">Jours fériés</t>
  </si>
  <si>
    <t xml:space="preserve">Jour de l'an</t>
  </si>
  <si>
    <t xml:space="preserve">Lundi de Pâques</t>
  </si>
  <si>
    <t xml:space="preserve">Fête du Travail</t>
  </si>
  <si>
    <t xml:space="preserve">8 mai 1945</t>
  </si>
  <si>
    <t xml:space="preserve">Jeudi de l'Ascension</t>
  </si>
  <si>
    <t xml:space="preserve">Lundi de Pentecôte</t>
  </si>
  <si>
    <t xml:space="preserve">Fête Nationale</t>
  </si>
  <si>
    <t xml:space="preserve">Assomption</t>
  </si>
  <si>
    <t xml:space="preserve">La Toussaint</t>
  </si>
  <si>
    <t xml:space="preserve">Armistice</t>
  </si>
  <si>
    <t xml:space="preserve">Noël</t>
  </si>
</sst>
</file>

<file path=xl/styles.xml><?xml version="1.0" encoding="utf-8"?>
<styleSheet xmlns="http://schemas.openxmlformats.org/spreadsheetml/2006/main">
  <numFmts count="16">
    <numFmt numFmtId="164" formatCode="General"/>
    <numFmt numFmtId="165" formatCode="General"/>
    <numFmt numFmtId="166" formatCode="HH:MM"/>
    <numFmt numFmtId="167" formatCode="H:MM;@"/>
    <numFmt numFmtId="168" formatCode="DD/MM/YYYY"/>
    <numFmt numFmtId="169" formatCode="MMMM\-YY;@"/>
    <numFmt numFmtId="170" formatCode="DDDD"/>
    <numFmt numFmtId="171" formatCode="0"/>
    <numFmt numFmtId="172" formatCode="0.00"/>
    <numFmt numFmtId="173" formatCode="DDD"/>
    <numFmt numFmtId="174" formatCode="DD"/>
    <numFmt numFmtId="175" formatCode="[WHITE]0"/>
    <numFmt numFmtId="176" formatCode="DD/MM/YYYY"/>
    <numFmt numFmtId="177" formatCode="YYYY"/>
    <numFmt numFmtId="178" formatCode="DDD\ DD\-MM"/>
    <numFmt numFmtId="179" formatCode="DD\-MMM\-YY"/>
  </numFmts>
  <fonts count="54">
    <font>
      <sz val="12"/>
      <color rgb="FF000000"/>
      <name val="Calibri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000000"/>
      <name val="Calibri"/>
      <family val="2"/>
    </font>
    <font>
      <sz val="18"/>
      <color rgb="FF000000"/>
      <name val="Calibri"/>
      <family val="2"/>
    </font>
    <font>
      <sz val="10"/>
      <color rgb="FF333333"/>
      <name val="Calibri"/>
      <family val="2"/>
    </font>
    <font>
      <i val="true"/>
      <sz val="10"/>
      <color rgb="FF808080"/>
      <name val="Calibri"/>
      <family val="2"/>
    </font>
    <font>
      <u val="single"/>
      <sz val="10"/>
      <color rgb="FF0000EE"/>
      <name val="Calibri"/>
      <family val="2"/>
    </font>
    <font>
      <sz val="10"/>
      <color rgb="FF006600"/>
      <name val="Calibri"/>
      <family val="2"/>
    </font>
    <font>
      <sz val="10"/>
      <color rgb="FF996600"/>
      <name val="Calibri"/>
      <family val="2"/>
    </font>
    <font>
      <sz val="10"/>
      <color rgb="FFCC0000"/>
      <name val="Calibri"/>
      <family val="2"/>
    </font>
    <font>
      <b val="true"/>
      <sz val="10"/>
      <color rgb="FFFFFFFF"/>
      <name val="Calibri"/>
      <family val="2"/>
    </font>
    <font>
      <b val="true"/>
      <sz val="10"/>
      <color rgb="FF000000"/>
      <name val="Calibri"/>
      <family val="2"/>
    </font>
    <font>
      <sz val="10"/>
      <color rgb="FFFFFFFF"/>
      <name val="Calibri"/>
      <family val="2"/>
    </font>
    <font>
      <sz val="10"/>
      <color rgb="FF000000"/>
      <name val="Arial"/>
      <family val="2"/>
    </font>
    <font>
      <sz val="10"/>
      <name val="Courier New"/>
      <family val="3"/>
    </font>
    <font>
      <sz val="11"/>
      <color rgb="FF000000"/>
      <name val="Calibri"/>
      <family val="2"/>
    </font>
    <font>
      <sz val="10"/>
      <name val="Arial"/>
      <family val="2"/>
    </font>
    <font>
      <b val="true"/>
      <sz val="10"/>
      <name val="Arial"/>
      <family val="2"/>
    </font>
    <font>
      <b val="true"/>
      <i val="true"/>
      <sz val="18"/>
      <name val="Arial"/>
      <family val="2"/>
    </font>
    <font>
      <b val="true"/>
      <i val="true"/>
      <sz val="16"/>
      <name val="Arial"/>
      <family val="2"/>
    </font>
    <font>
      <b val="true"/>
      <sz val="16"/>
      <name val="Arial"/>
      <family val="2"/>
    </font>
    <font>
      <b val="true"/>
      <sz val="12"/>
      <name val="Arial"/>
      <family val="2"/>
    </font>
    <font>
      <b val="true"/>
      <sz val="10"/>
      <color rgb="FF0000FF"/>
      <name val="Arial"/>
      <family val="2"/>
    </font>
    <font>
      <b val="true"/>
      <sz val="10"/>
      <color rgb="FFFF0000"/>
      <name val="Arial"/>
      <family val="2"/>
    </font>
    <font>
      <b val="true"/>
      <sz val="10"/>
      <color rgb="FF339966"/>
      <name val="Arial"/>
      <family val="2"/>
    </font>
    <font>
      <b val="true"/>
      <sz val="12"/>
      <color rgb="FFFFFFFF"/>
      <name val="Arial"/>
      <family val="2"/>
    </font>
    <font>
      <b val="true"/>
      <sz val="11"/>
      <name val="Arial"/>
      <family val="2"/>
    </font>
    <font>
      <b val="true"/>
      <sz val="10"/>
      <color rgb="FF000000"/>
      <name val="Arial"/>
      <family val="2"/>
    </font>
    <font>
      <b val="true"/>
      <i val="true"/>
      <sz val="14"/>
      <name val="Times New Roman"/>
      <family val="1"/>
    </font>
    <font>
      <b val="true"/>
      <i val="true"/>
      <sz val="12"/>
      <name val="Times New Roman"/>
      <family val="1"/>
    </font>
    <font>
      <b val="true"/>
      <sz val="12"/>
      <name val="Times New Roman"/>
      <family val="1"/>
    </font>
    <font>
      <b val="true"/>
      <sz val="8"/>
      <name val="Times New Roman"/>
      <family val="1"/>
    </font>
    <font>
      <b val="true"/>
      <sz val="10"/>
      <name val="Arial Narrow"/>
      <family val="2"/>
    </font>
    <font>
      <b val="true"/>
      <sz val="8"/>
      <name val="Arial Narrow"/>
      <family val="2"/>
    </font>
    <font>
      <b val="true"/>
      <sz val="10"/>
      <color rgb="FF0000FF"/>
      <name val="Arial Narrow"/>
      <family val="2"/>
    </font>
    <font>
      <b val="true"/>
      <sz val="10"/>
      <color rgb="FFFF0000"/>
      <name val="Arial Narrow"/>
      <family val="2"/>
    </font>
    <font>
      <b val="true"/>
      <sz val="10"/>
      <color rgb="FF339966"/>
      <name val="Arial Narrow"/>
      <family val="2"/>
    </font>
    <font>
      <b val="true"/>
      <sz val="10"/>
      <color rgb="FFFFFFFF"/>
      <name val="Arial Narrow"/>
      <family val="2"/>
    </font>
    <font>
      <sz val="12"/>
      <name val="Arial"/>
      <family val="2"/>
    </font>
    <font>
      <b val="true"/>
      <sz val="26"/>
      <color rgb="FFCE181E"/>
      <name val="Calibri"/>
      <family val="2"/>
    </font>
    <font>
      <b val="true"/>
      <sz val="12"/>
      <color rgb="FF0000FF"/>
      <name val="Arial"/>
      <family val="2"/>
    </font>
    <font>
      <b val="true"/>
      <sz val="16"/>
      <color rgb="FFFF0000"/>
      <name val="Arial"/>
      <family val="2"/>
    </font>
    <font>
      <b val="true"/>
      <sz val="10"/>
      <color rgb="FF00B050"/>
      <name val="Arial"/>
      <family val="2"/>
    </font>
    <font>
      <b val="true"/>
      <sz val="18"/>
      <name val="Arial"/>
      <family val="2"/>
    </font>
    <font>
      <sz val="12"/>
      <color rgb="FF000000"/>
      <name val="Arial"/>
      <family val="2"/>
    </font>
    <font>
      <sz val="13"/>
      <color rgb="FF222222"/>
      <name val="Courier New"/>
      <family val="0"/>
    </font>
    <font>
      <sz val="10"/>
      <color rgb="FFFFFFFF"/>
      <name val="Arial"/>
      <family val="2"/>
    </font>
    <font>
      <b val="true"/>
      <sz val="14"/>
      <color rgb="FF4F81BD"/>
      <name val="Calibri"/>
      <family val="0"/>
    </font>
    <font>
      <b val="true"/>
      <sz val="14"/>
      <color rgb="FF4D78BB"/>
      <name val="Calibri"/>
      <family val="0"/>
    </font>
    <font>
      <b val="true"/>
      <sz val="16"/>
      <color rgb="FFFF0000"/>
      <name val="Calibri"/>
      <family val="0"/>
    </font>
    <font>
      <sz val="16"/>
      <color rgb="FF0066CC"/>
      <name val="Calibri"/>
      <family val="0"/>
    </font>
    <font>
      <b val="true"/>
      <sz val="11"/>
      <color rgb="FF00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FFC7CE"/>
      </patternFill>
    </fill>
    <fill>
      <patternFill patternType="solid">
        <fgColor rgb="FFCC0000"/>
        <bgColor rgb="FFCE181E"/>
      </patternFill>
    </fill>
    <fill>
      <patternFill patternType="solid">
        <fgColor rgb="FF000000"/>
        <bgColor rgb="FF222222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D9D9D9"/>
      </patternFill>
    </fill>
    <fill>
      <patternFill patternType="solid">
        <fgColor rgb="FFB7DEE8"/>
        <bgColor rgb="FFD9D9D9"/>
      </patternFill>
    </fill>
    <fill>
      <patternFill patternType="solid">
        <fgColor rgb="FFFFFF00"/>
        <bgColor rgb="FFFFFF00"/>
      </patternFill>
    </fill>
    <fill>
      <patternFill patternType="solid">
        <fgColor rgb="FF00FF00"/>
        <bgColor rgb="FF00B050"/>
      </patternFill>
    </fill>
    <fill>
      <patternFill patternType="solid">
        <fgColor rgb="FFC0C0C0"/>
        <bgColor rgb="FFBFBFBF"/>
      </patternFill>
    </fill>
    <fill>
      <patternFill patternType="solid">
        <fgColor rgb="FFCCFFFF"/>
        <bgColor rgb="FFCCFFCC"/>
      </patternFill>
    </fill>
    <fill>
      <patternFill patternType="solid">
        <fgColor rgb="FF969696"/>
        <bgColor rgb="FF808080"/>
      </patternFill>
    </fill>
    <fill>
      <patternFill patternType="solid">
        <fgColor rgb="FF0000FF"/>
        <bgColor rgb="FF0000EE"/>
      </patternFill>
    </fill>
    <fill>
      <patternFill patternType="solid">
        <fgColor rgb="FFFF0000"/>
        <bgColor rgb="FFCC0000"/>
      </patternFill>
    </fill>
    <fill>
      <patternFill patternType="solid">
        <fgColor rgb="FF00B050"/>
        <bgColor rgb="FF339966"/>
      </patternFill>
    </fill>
    <fill>
      <patternFill patternType="solid">
        <fgColor rgb="FFBFBFBF"/>
        <bgColor rgb="FFC0C0C0"/>
      </patternFill>
    </fill>
    <fill>
      <patternFill patternType="solid">
        <fgColor rgb="FFFFFFFF"/>
        <bgColor rgb="FFFFFFCC"/>
      </patternFill>
    </fill>
    <fill>
      <patternFill patternType="solid">
        <fgColor rgb="FFFFCC00"/>
        <bgColor rgb="FFFFFF00"/>
      </patternFill>
    </fill>
  </fills>
  <borders count="54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/>
      <top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medium"/>
      <right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/>
      <right style="medium"/>
      <top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>
        <color rgb="FFFFFFFF"/>
      </left>
      <right/>
      <top style="thin">
        <color rgb="FFFFFFFF"/>
      </top>
      <bottom style="thin">
        <color rgb="FFFFFFFF"/>
      </bottom>
      <diagonal/>
    </border>
    <border diagonalUp="false" diagonalDown="false"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 diagonalUp="false" diagonalDown="false">
      <left/>
      <right style="thin">
        <color rgb="FFFFFFFF"/>
      </right>
      <top style="thin">
        <color rgb="FFFFFFFF"/>
      </top>
      <bottom style="thin">
        <color rgb="FFFFFFFF"/>
      </bottom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>
        <color rgb="FFFFFFFF"/>
      </left>
      <right style="thin">
        <color rgb="FFFFFFFF"/>
      </right>
      <top style="thin">
        <color rgb="FFFFFFFF"/>
      </top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/>
      <right style="thin"/>
      <top style="thin"/>
      <bottom style="medium"/>
      <diagonal/>
    </border>
    <border diagonalUp="false" diagonalDown="false">
      <left style="thin"/>
      <right/>
      <top style="thin"/>
      <bottom style="medium"/>
      <diagonal/>
    </border>
    <border diagonalUp="false" diagonalDown="false">
      <left style="medium"/>
      <right/>
      <top style="thin"/>
      <bottom style="medium"/>
      <diagonal/>
    </border>
    <border diagonalUp="false" diagonalDown="false">
      <left/>
      <right/>
      <top style="thin"/>
      <bottom style="medium"/>
      <diagonal/>
    </border>
    <border diagonalUp="false" diagonalDown="false">
      <left/>
      <right style="medium"/>
      <top style="thin"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medium"/>
      <top/>
      <bottom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 style="medium"/>
      <top style="thin"/>
      <bottom style="medium"/>
      <diagonal/>
    </border>
    <border diagonalUp="false" diagonalDown="false">
      <left style="medium"/>
      <right/>
      <top style="medium"/>
      <bottom style="thin"/>
      <diagonal/>
    </border>
    <border diagonalUp="false" diagonalDown="false">
      <left style="medium"/>
      <right style="medium"/>
      <top/>
      <bottom style="thin"/>
      <diagonal/>
    </border>
    <border diagonalUp="false" diagonalDown="false">
      <left style="medium"/>
      <right style="medium"/>
      <top style="thin"/>
      <bottom style="thin"/>
      <diagonal/>
    </border>
  </borders>
  <cellStyleXfs count="4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2" borderId="1" applyFont="true" applyBorder="true" applyAlignment="true" applyProtection="false">
      <alignment horizontal="general" vertical="bottom" textRotation="0" wrapText="false" indent="0" shrinkToFit="false"/>
    </xf>
    <xf numFmtId="164" fontId="7" fillId="0" borderId="0" applyFont="true" applyBorder="fals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3" borderId="0" applyFont="true" applyBorder="false" applyAlignment="true" applyProtection="false">
      <alignment horizontal="general" vertical="bottom" textRotation="0" wrapText="false" indent="0" shrinkToFit="false"/>
    </xf>
    <xf numFmtId="164" fontId="10" fillId="2" borderId="0" applyFont="true" applyBorder="false" applyAlignment="true" applyProtection="false">
      <alignment horizontal="general" vertical="bottom" textRotation="0" wrapText="false" indent="0" shrinkToFit="false"/>
    </xf>
    <xf numFmtId="164" fontId="11" fillId="4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5" borderId="0" applyFont="true" applyBorder="false" applyAlignment="true" applyProtection="false">
      <alignment horizontal="general" vertical="bottom" textRotation="0" wrapText="false" indent="0" shrinkToFit="false"/>
    </xf>
    <xf numFmtId="164" fontId="13" fillId="0" borderId="0" applyFont="true" applyBorder="false" applyAlignment="true" applyProtection="false">
      <alignment horizontal="general" vertical="bottom" textRotation="0" wrapText="false" indent="0" shrinkToFit="false"/>
    </xf>
    <xf numFmtId="164" fontId="14" fillId="6" borderId="0" applyFont="true" applyBorder="false" applyAlignment="true" applyProtection="false">
      <alignment horizontal="general" vertical="bottom" textRotation="0" wrapText="false" indent="0" shrinkToFit="false"/>
    </xf>
    <xf numFmtId="164" fontId="14" fillId="7" borderId="0" applyFont="true" applyBorder="false" applyAlignment="true" applyProtection="false">
      <alignment horizontal="general" vertical="bottom" textRotation="0" wrapText="false" indent="0" shrinkToFit="false"/>
    </xf>
    <xf numFmtId="164" fontId="13" fillId="8" borderId="0" applyFont="true" applyBorder="false" applyAlignment="true" applyProtection="false">
      <alignment horizontal="general" vertical="bottom" textRotation="0" wrapText="false" indent="0" shrinkToFit="false"/>
    </xf>
    <xf numFmtId="165" fontId="1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1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6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7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8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7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6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8" fillId="0" borderId="0" xfId="4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18" fillId="0" borderId="0" xfId="41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6" fontId="19" fillId="0" borderId="0" xfId="41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7" fontId="18" fillId="0" borderId="0" xfId="4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20" fillId="9" borderId="2" xfId="41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0" fillId="10" borderId="3" xfId="41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20" fillId="10" borderId="0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1" fillId="9" borderId="0" xfId="41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18" fillId="0" borderId="4" xfId="41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22" fillId="11" borderId="5" xfId="41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3" fillId="0" borderId="6" xfId="41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6" fontId="23" fillId="0" borderId="0" xfId="41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24" fillId="0" borderId="7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5" fillId="0" borderId="8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6" fillId="0" borderId="8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12" borderId="8" xfId="41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19" fillId="13" borderId="8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13" borderId="9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8" fillId="0" borderId="4" xfId="41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7" fillId="6" borderId="10" xfId="41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3" fillId="12" borderId="10" xfId="41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3" fillId="12" borderId="11" xfId="41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8" fillId="14" borderId="12" xfId="41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8" fillId="14" borderId="13" xfId="41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28" fillId="14" borderId="12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8" fillId="14" borderId="8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8" fillId="14" borderId="9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22" fillId="0" borderId="14" xfId="41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22" fillId="0" borderId="15" xfId="41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9" fillId="0" borderId="16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0" borderId="17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19" fillId="0" borderId="18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9" fillId="0" borderId="19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9" fillId="0" borderId="20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9" fillId="0" borderId="21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9" fillId="0" borderId="22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7" fillId="15" borderId="14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7" fillId="16" borderId="23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7" fillId="17" borderId="23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3" fillId="12" borderId="23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3" fillId="0" borderId="23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3" fillId="0" borderId="15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8" fillId="0" borderId="24" xfId="41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30" fillId="0" borderId="25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8" fillId="0" borderId="26" xfId="41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70" fontId="22" fillId="0" borderId="27" xfId="41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22" fillId="0" borderId="28" xfId="41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9" fillId="0" borderId="29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0" borderId="30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19" fillId="0" borderId="27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9" fillId="0" borderId="28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9" fillId="0" borderId="31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9" fillId="0" borderId="32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9" fillId="0" borderId="33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7" fillId="15" borderId="27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7" fillId="16" borderId="34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7" fillId="17" borderId="34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3" fillId="12" borderId="34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3" fillId="0" borderId="34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3" fillId="0" borderId="28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1" fillId="0" borderId="25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30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31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32" fillId="0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32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33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32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32" fillId="0" borderId="4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33" fillId="0" borderId="4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3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34" fillId="1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4" fillId="12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4" fillId="12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5" fillId="12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4" fillId="12" borderId="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6" fillId="12" borderId="3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7" fillId="12" borderId="3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8" fillId="12" borderId="3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4" fillId="12" borderId="3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73" fontId="34" fillId="18" borderId="2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4" fontId="34" fillId="18" borderId="2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5" fontId="34" fillId="0" borderId="3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72" fontId="36" fillId="0" borderId="3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72" fontId="37" fillId="0" borderId="3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72" fontId="38" fillId="0" borderId="3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72" fontId="39" fillId="0" borderId="38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72" fontId="34" fillId="0" borderId="3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34" fillId="0" borderId="3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71" fontId="34" fillId="0" borderId="1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0" fillId="0" borderId="0" xfId="4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9" fillId="19" borderId="29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22" fillId="0" borderId="39" xfId="41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22" fillId="0" borderId="40" xfId="41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9" fillId="19" borderId="41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0" borderId="42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19" fillId="0" borderId="39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9" fillId="0" borderId="40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9" fillId="0" borderId="43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9" fillId="0" borderId="44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29" fillId="0" borderId="45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7" fillId="15" borderId="39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7" fillId="16" borderId="36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7" fillId="17" borderId="36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3" fillId="12" borderId="36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3" fillId="0" borderId="36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3" fillId="0" borderId="40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1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72" fontId="42" fillId="0" borderId="5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3" fillId="0" borderId="46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7" fillId="6" borderId="46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3" fillId="12" borderId="46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23" fillId="12" borderId="6" xfId="4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25" fillId="0" borderId="0" xfId="41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3" fillId="20" borderId="2" xfId="41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75" fontId="34" fillId="0" borderId="4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72" fontId="36" fillId="0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72" fontId="37" fillId="0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72" fontId="38" fillId="0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72" fontId="39" fillId="0" borderId="1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72" fontId="34" fillId="0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34" fillId="0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71" fontId="34" fillId="0" borderId="4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34" fillId="12" borderId="4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4" fillId="0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5" fillId="0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44" fillId="0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19" fillId="0" borderId="2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29" fillId="0" borderId="23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34" fillId="0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5" fillId="16" borderId="2" xfId="41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34" fillId="12" borderId="5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46" fillId="0" borderId="4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19" fillId="0" borderId="36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72" fontId="19" fillId="0" borderId="3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7" fillId="0" borderId="3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4" fillId="0" borderId="4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7" fillId="6" borderId="11" xfId="41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7" fillId="6" borderId="2" xfId="41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8" fillId="16" borderId="49" xfId="41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8" fillId="16" borderId="51" xfId="41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8" fillId="16" borderId="52" xfId="41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8" fillId="16" borderId="53" xfId="41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8" fillId="16" borderId="31" xfId="41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8" fillId="16" borderId="53" xfId="41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3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0" borderId="3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77" fontId="0" fillId="0" borderId="3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7" fillId="0" borderId="0" xfId="43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3" fillId="0" borderId="0" xfId="39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6" fillId="0" borderId="0" xfId="39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8" fontId="16" fillId="0" borderId="0" xfId="39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9" fontId="16" fillId="0" borderId="0" xfId="39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30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Heading" xfId="20" builtinId="53" customBuiltin="true"/>
    <cellStyle name="Heading 1" xfId="21" builtinId="53" customBuiltin="true"/>
    <cellStyle name="Heading 2" xfId="22" builtinId="53" customBuiltin="true"/>
    <cellStyle name="Text" xfId="23" builtinId="53" customBuiltin="true"/>
    <cellStyle name="Note" xfId="24" builtinId="53" customBuiltin="true"/>
    <cellStyle name="Footnote" xfId="25" builtinId="53" customBuiltin="true"/>
    <cellStyle name="Hyperlink" xfId="26" builtinId="53" customBuiltin="true"/>
    <cellStyle name="Status" xfId="27" builtinId="53" customBuiltin="true"/>
    <cellStyle name="Good" xfId="28" builtinId="53" customBuiltin="true"/>
    <cellStyle name="Neutral" xfId="29" builtinId="53" customBuiltin="true"/>
    <cellStyle name="Bad" xfId="30" builtinId="53" customBuiltin="true"/>
    <cellStyle name="Warning" xfId="31" builtinId="53" customBuiltin="true"/>
    <cellStyle name="Error" xfId="32" builtinId="53" customBuiltin="true"/>
    <cellStyle name="Accent" xfId="33" builtinId="53" customBuiltin="true"/>
    <cellStyle name="Accent 1" xfId="34" builtinId="53" customBuiltin="true"/>
    <cellStyle name="Accent 2" xfId="35" builtinId="53" customBuiltin="true"/>
    <cellStyle name="Accent 3" xfId="36" builtinId="53" customBuiltin="true"/>
    <cellStyle name="Normal 2" xfId="37" builtinId="53" customBuiltin="true"/>
    <cellStyle name="Normal 2 2" xfId="38" builtinId="53" customBuiltin="true"/>
    <cellStyle name="Normal 2 3" xfId="39" builtinId="53" customBuiltin="true"/>
    <cellStyle name="Normal 3" xfId="40" builtinId="53" customBuiltin="true"/>
    <cellStyle name="Normal 4" xfId="41" builtinId="53" customBuiltin="true"/>
    <cellStyle name="Normal 5" xfId="42" builtinId="53" customBuiltin="true"/>
    <cellStyle name="Normal 6" xfId="43" builtinId="53" customBuiltin="true"/>
  </cellStyles>
  <dxfs count="47">
    <dxf>
      <font>
        <name val="Calibri"/>
        <family val="2"/>
        <color rgb="FF000000"/>
      </font>
      <fill>
        <patternFill>
          <bgColor rgb="FFFF0000"/>
        </patternFill>
      </fill>
    </dxf>
    <dxf>
      <font>
        <name val="Calibri"/>
        <family val="2"/>
        <color rgb="FF000000"/>
      </font>
      <fill>
        <patternFill>
          <bgColor rgb="FF00B0F0"/>
        </patternFill>
      </fill>
    </dxf>
    <dxf>
      <font>
        <name val="Calibri"/>
        <family val="2"/>
        <b val="1"/>
        <i val="0"/>
        <color rgb="FFFF0000"/>
      </font>
      <fill>
        <patternFill>
          <bgColor rgb="FFBFBFBF"/>
        </patternFill>
      </fill>
    </dxf>
    <dxf>
      <font>
        <name val="Calibri"/>
        <family val="2"/>
        <color rgb="FF9C0006"/>
      </font>
      <fill>
        <patternFill>
          <bgColor rgb="FFD9D9D9"/>
        </patternFill>
      </fill>
    </dxf>
    <dxf>
      <font>
        <name val="Calibri"/>
        <family val="2"/>
        <color rgb="FF9C0006"/>
      </font>
      <fill>
        <patternFill>
          <bgColor rgb="FFD9D9D9"/>
        </patternFill>
      </fill>
    </dxf>
    <dxf>
      <font>
        <name val="Calibri"/>
        <family val="2"/>
        <color rgb="FF9C0006"/>
      </font>
      <fill>
        <patternFill>
          <bgColor rgb="FFD9D9D9"/>
        </patternFill>
      </fill>
    </dxf>
    <dxf>
      <font>
        <name val="Calibri"/>
        <family val="2"/>
        <color rgb="FF9C0006"/>
      </font>
      <fill>
        <patternFill>
          <bgColor rgb="FFD9D9D9"/>
        </patternFill>
      </fill>
    </dxf>
    <dxf>
      <font>
        <name val="Calibri"/>
        <family val="2"/>
        <color rgb="FF9C0006"/>
      </font>
      <fill>
        <patternFill>
          <bgColor rgb="FFD9D9D9"/>
        </patternFill>
      </fill>
    </dxf>
    <dxf>
      <font>
        <name val="Calibri"/>
        <family val="2"/>
        <color rgb="FF9C0006"/>
      </font>
      <fill>
        <patternFill>
          <bgColor rgb="FFD9D9D9"/>
        </patternFill>
      </fill>
    </dxf>
    <dxf>
      <font>
        <name val="Calibri"/>
        <family val="2"/>
        <color rgb="FF9C0006"/>
      </font>
      <fill>
        <patternFill>
          <bgColor rgb="FFD9D9D9"/>
        </patternFill>
      </fill>
    </dxf>
    <dxf>
      <font>
        <name val="Calibri"/>
        <family val="2"/>
        <color rgb="FF9C0006"/>
      </font>
      <fill>
        <patternFill>
          <bgColor rgb="FFFFC7CE"/>
        </patternFill>
      </fill>
    </dxf>
    <dxf>
      <font>
        <name val="Calibri"/>
        <family val="2"/>
        <color rgb="00FFFFFF"/>
      </font>
    </dxf>
    <dxf>
      <font>
        <name val="Calibri"/>
        <family val="2"/>
        <color rgb="FF0000FF"/>
      </font>
    </dxf>
    <dxf>
      <font>
        <name val="Calibri"/>
        <family val="2"/>
        <color rgb="FFFF0000"/>
      </font>
    </dxf>
    <dxf>
      <font>
        <name val="Calibri"/>
        <family val="2"/>
        <color rgb="FF339966"/>
      </font>
    </dxf>
    <dxf>
      <font>
        <name val="Calibri"/>
        <family val="2"/>
        <color rgb="00FFFFFF"/>
      </font>
    </dxf>
    <dxf>
      <font>
        <name val="Calibri"/>
        <family val="2"/>
        <color rgb="FF0000FF"/>
      </font>
    </dxf>
    <dxf>
      <font>
        <name val="Calibri"/>
        <family val="2"/>
        <color rgb="FFFF0000"/>
      </font>
    </dxf>
    <dxf>
      <font>
        <name val="Calibri"/>
        <family val="2"/>
        <color rgb="FF339966"/>
      </font>
    </dxf>
    <dxf>
      <font>
        <name val="Calibri"/>
        <family val="2"/>
        <color rgb="00FFFFFF"/>
      </font>
    </dxf>
    <dxf>
      <font>
        <name val="Calibri"/>
        <family val="2"/>
        <color rgb="FFFFFFFF"/>
      </font>
    </dxf>
    <dxf>
      <font>
        <name val="Calibri"/>
        <family val="2"/>
        <color rgb="FFBFBFBF"/>
      </font>
      <fill>
        <patternFill>
          <bgColor rgb="FFBFBFBF"/>
        </patternFill>
      </fill>
    </dxf>
    <dxf>
      <font>
        <name val="Calibri"/>
        <family val="2"/>
        <color rgb="FFFF0000"/>
      </font>
      <fill>
        <patternFill>
          <bgColor rgb="FFFF0000"/>
        </patternFill>
      </fill>
    </dxf>
    <dxf>
      <font>
        <name val="Calibri"/>
        <family val="2"/>
        <color rgb="FF0033CC"/>
      </font>
      <fill>
        <patternFill>
          <bgColor rgb="FF0033CC"/>
        </patternFill>
      </fill>
    </dxf>
    <dxf>
      <font>
        <name val="Calibri"/>
        <family val="2"/>
        <color rgb="FF000000"/>
      </font>
      <fill>
        <patternFill>
          <bgColor rgb="FFFF0000"/>
        </patternFill>
      </fill>
    </dxf>
    <dxf>
      <font>
        <name val="Calibri"/>
        <family val="2"/>
        <color rgb="FF000000"/>
      </font>
      <fill>
        <patternFill>
          <bgColor rgb="FF00B0F0"/>
        </patternFill>
      </fill>
    </dxf>
    <dxf>
      <font>
        <name val="Calibri"/>
        <family val="2"/>
        <b val="1"/>
        <i val="0"/>
        <color rgb="FFFF0000"/>
      </font>
      <fill>
        <patternFill>
          <bgColor rgb="FFBFBFBF"/>
        </patternFill>
      </fill>
    </dxf>
    <dxf>
      <font>
        <name val="Calibri"/>
        <family val="2"/>
        <b val="1"/>
        <i val="0"/>
        <color rgb="FFFF0000"/>
      </font>
      <fill>
        <patternFill>
          <bgColor rgb="00FFFFFF"/>
        </patternFill>
      </fill>
    </dxf>
    <dxf>
      <font>
        <name val="Calibri"/>
        <family val="2"/>
        <b val="1"/>
        <i val="0"/>
        <color rgb="FFFF0000"/>
      </font>
      <fill>
        <patternFill>
          <bgColor rgb="00FFFFFF"/>
        </patternFill>
      </fill>
    </dxf>
    <dxf>
      <font>
        <name val="Calibri"/>
        <family val="2"/>
        <color rgb="FFFFFFFF"/>
      </font>
      <fill>
        <patternFill>
          <bgColor rgb="FFFFFFFF"/>
        </patternFill>
      </fill>
    </dxf>
    <dxf>
      <font>
        <name val="Calibri"/>
        <family val="2"/>
        <b val="1"/>
        <i val="0"/>
        <color rgb="FFFF0000"/>
      </font>
    </dxf>
    <dxf>
      <font>
        <name val="Calibri"/>
        <family val="2"/>
        <b val="1"/>
        <i val="0"/>
        <color rgb="FFFF0000"/>
      </font>
    </dxf>
    <dxf>
      <font>
        <name val="Calibri"/>
        <family val="2"/>
        <color rgb="FF0066CC"/>
      </font>
      <fill>
        <patternFill>
          <bgColor rgb="FFFFFF00"/>
        </patternFill>
      </fill>
    </dxf>
    <dxf>
      <font>
        <name val="Calibri"/>
        <family val="2"/>
        <b val="1"/>
        <i val="0"/>
        <color rgb="FFFF0000"/>
      </font>
      <fill>
        <patternFill>
          <bgColor rgb="00FFFFFF"/>
        </patternFill>
      </fill>
    </dxf>
    <dxf>
      <font>
        <name val="Calibri"/>
        <family val="2"/>
        <color rgb="FFFF0000"/>
      </font>
      <fill>
        <patternFill>
          <bgColor rgb="FFFF0000"/>
        </patternFill>
      </fill>
    </dxf>
    <dxf>
      <font>
        <name val="Calibri"/>
        <family val="2"/>
        <color rgb="FFFF0000"/>
      </font>
      <fill>
        <patternFill>
          <bgColor rgb="FFFF0000"/>
        </patternFill>
      </fill>
    </dxf>
    <dxf>
      <font>
        <name val="Calibri"/>
        <family val="2"/>
        <color rgb="FF0066CC"/>
      </font>
    </dxf>
    <dxf>
      <font>
        <name val="Calibri"/>
        <family val="2"/>
        <color rgb="FF0066CC"/>
      </font>
    </dxf>
    <dxf>
      <font>
        <name val="Calibri"/>
        <family val="2"/>
        <color rgb="FFFF0000"/>
      </font>
    </dxf>
    <dxf>
      <font>
        <name val="Calibri"/>
        <family val="2"/>
        <color rgb="FF0066CC"/>
      </font>
    </dxf>
    <dxf>
      <font>
        <name val="Calibri"/>
        <family val="2"/>
        <color rgb="FFFF0000"/>
      </font>
    </dxf>
    <dxf>
      <font>
        <name val="Calibri"/>
        <family val="2"/>
        <color rgb="FF0066CC"/>
      </font>
      <fill>
        <patternFill>
          <bgColor rgb="FFFFFF00"/>
        </patternFill>
      </fill>
    </dxf>
    <dxf>
      <font>
        <name val="Calibri"/>
        <family val="2"/>
        <color rgb="FF0066CC"/>
      </font>
      <fill>
        <patternFill>
          <bgColor rgb="00FFFFFF"/>
        </patternFill>
      </fill>
    </dxf>
    <dxf>
      <font>
        <name val="Calibri"/>
        <family val="2"/>
        <color rgb="FFFF0000"/>
      </font>
    </dxf>
    <dxf>
      <font>
        <name val="Calibri"/>
        <family val="2"/>
        <color rgb="FF0066CC"/>
      </font>
      <fill>
        <patternFill>
          <bgColor rgb="FFFFFF00"/>
        </patternFill>
      </fill>
    </dxf>
    <dxf>
      <font>
        <name val="Calibri"/>
        <family val="2"/>
        <color rgb="FF0066CC"/>
      </font>
    </dxf>
    <dxf>
      <font>
        <name val="Calibri"/>
        <family val="2"/>
        <color rgb="FFFF0000"/>
      </font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6600"/>
      <rgbColor rgb="FF000080"/>
      <rgbColor rgb="FF996600"/>
      <rgbColor rgb="FF800080"/>
      <rgbColor rgb="FF00B05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CC0000"/>
      <rgbColor rgb="FF008080"/>
      <rgbColor rgb="FF0000EE"/>
      <rgbColor rgb="FF00B0F0"/>
      <rgbColor rgb="FFDDDDDD"/>
      <rgbColor rgb="FFCCFFCC"/>
      <rgbColor rgb="FFFFFF99"/>
      <rgbColor rgb="FFB7DEE8"/>
      <rgbColor rgb="FFFFC7CE"/>
      <rgbColor rgb="FFBFBFBF"/>
      <rgbColor rgb="FFFFCCCC"/>
      <rgbColor rgb="FF4F81BD"/>
      <rgbColor rgb="FF33CCCC"/>
      <rgbColor rgb="FF99CC00"/>
      <rgbColor rgb="FFFFCC00"/>
      <rgbColor rgb="FFFF9900"/>
      <rgbColor rgb="FFFF6600"/>
      <rgbColor rgb="FF4D78BB"/>
      <rgbColor rgb="FF969696"/>
      <rgbColor rgb="FF003366"/>
      <rgbColor rgb="FF339966"/>
      <rgbColor rgb="FF003300"/>
      <rgbColor rgb="FF222222"/>
      <rgbColor rgb="FFCE181E"/>
      <rgbColor rgb="FF993366"/>
      <rgbColor rgb="FF0033CC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microsoft.com/office/2006/relationships/vbaProject" Target="vbaProject.bin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externalLink" Target="externalLinks/externalLink1.xml"/><Relationship Id="rId9" Type="http://schemas.openxmlformats.org/officeDocument/2006/relationships/externalLink" Target="externalLinks/externalLink2.xml"/><Relationship Id="rId10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0</xdr:col>
      <xdr:colOff>188280</xdr:colOff>
      <xdr:row>35</xdr:row>
      <xdr:rowOff>232200</xdr:rowOff>
    </xdr:from>
    <xdr:to>
      <xdr:col>1</xdr:col>
      <xdr:colOff>1087200</xdr:colOff>
      <xdr:row>39</xdr:row>
      <xdr:rowOff>112320</xdr:rowOff>
    </xdr:to>
    <xdr:sp>
      <xdr:nvSpPr>
        <xdr:cNvPr id="0" name="CustomShape 1"/>
        <xdr:cNvSpPr/>
      </xdr:nvSpPr>
      <xdr:spPr>
        <a:xfrm>
          <a:off x="188280" y="9696600"/>
          <a:ext cx="2111040" cy="1048680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fc949"/>
            </a:gs>
            <a:gs pos="100000">
              <a:srgbClr val="d9ffa4"/>
            </a:gs>
          </a:gsLst>
          <a:lin ang="16200000"/>
        </a:gradFill>
        <a:ln>
          <a:noFill/>
        </a:ln>
        <a:effectLst>
          <a:outerShdw dist="0" dir="0">
            <a:srgbClr val="000000"/>
          </a:outerShdw>
        </a:effectLst>
      </xdr:spPr>
      <xdr:style>
        <a:lnRef idx="0"/>
        <a:fillRef idx="0"/>
        <a:effectRef idx="0"/>
        <a:fontRef idx="minor"/>
      </xdr:style>
      <xdr:txBody>
        <a:bodyPr lIns="90000" rIns="90000" tIns="45000" bIns="45000" anchor="ctr"/>
        <a:p>
          <a:pPr algn="ctr">
            <a:lnSpc>
              <a:spcPct val="100000"/>
            </a:lnSpc>
          </a:pPr>
          <a:r>
            <a:rPr b="1" lang="fr-FR" sz="1400" spc="-1" strike="noStrike" cap="all">
              <a:solidFill>
                <a:srgbClr val="4f81bd"/>
              </a:solidFill>
              <a:latin typeface="Calibri"/>
            </a:rPr>
            <a:t>Impression </a:t>
          </a:r>
          <a:endParaRPr b="0" lang="fr-FR" sz="1400" spc="-1" strike="noStrike">
            <a:latin typeface="Times New Roman"/>
          </a:endParaRPr>
        </a:p>
        <a:p>
          <a:pPr algn="ctr">
            <a:lnSpc>
              <a:spcPct val="100000"/>
            </a:lnSpc>
          </a:pPr>
          <a:endParaRPr b="0" lang="fr-FR" sz="1400" spc="-1" strike="noStrike">
            <a:latin typeface="Times New Roman"/>
          </a:endParaRPr>
        </a:p>
        <a:p>
          <a:pPr algn="ctr">
            <a:lnSpc>
              <a:spcPct val="100000"/>
            </a:lnSpc>
          </a:pPr>
          <a:r>
            <a:rPr b="1" lang="fr-FR" sz="1400" spc="-1" strike="noStrike" cap="all">
              <a:solidFill>
                <a:srgbClr val="4f81bd"/>
              </a:solidFill>
              <a:latin typeface="Calibri"/>
            </a:rPr>
            <a:t>Début  de Mois</a:t>
          </a:r>
          <a:endParaRPr b="0" lang="fr-FR" sz="1400" spc="-1" strike="noStrike">
            <a:latin typeface="Times New Roman"/>
          </a:endParaRPr>
        </a:p>
      </xdr:txBody>
    </xdr:sp>
    <xdr:clientData/>
  </xdr:twoCellAnchor>
  <xdr:twoCellAnchor editAs="oneCell">
    <xdr:from>
      <xdr:col>5</xdr:col>
      <xdr:colOff>238680</xdr:colOff>
      <xdr:row>35</xdr:row>
      <xdr:rowOff>200880</xdr:rowOff>
    </xdr:from>
    <xdr:to>
      <xdr:col>5</xdr:col>
      <xdr:colOff>2302200</xdr:colOff>
      <xdr:row>38</xdr:row>
      <xdr:rowOff>253440</xdr:rowOff>
    </xdr:to>
    <xdr:sp>
      <xdr:nvSpPr>
        <xdr:cNvPr id="1" name="CustomShape 1"/>
        <xdr:cNvSpPr/>
      </xdr:nvSpPr>
      <xdr:spPr>
        <a:xfrm>
          <a:off x="12196800" y="9665280"/>
          <a:ext cx="2063520" cy="928800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fefbed"/>
            </a:gs>
            <a:gs pos="100000">
              <a:srgbClr val="7b796a"/>
            </a:gs>
          </a:gsLst>
          <a:path path="circle"/>
        </a:gradFill>
        <a:ln w="9360">
          <a:noFill/>
        </a:ln>
        <a:effectLst>
          <a:outerShdw dist="28080" dir="5400000">
            <a:srgbClr val="000000">
              <a:alpha val="32000"/>
            </a:srgbClr>
          </a:outerShdw>
        </a:effectLst>
      </xdr:spPr>
      <xdr:style>
        <a:lnRef idx="0"/>
        <a:fillRef idx="0"/>
        <a:effectRef idx="0"/>
        <a:fontRef idx="minor"/>
      </xdr:style>
      <xdr:txBody>
        <a:bodyPr lIns="90000" rIns="90000" tIns="45000" bIns="45000" anchor="ctr"/>
        <a:p>
          <a:pPr algn="ctr">
            <a:lnSpc>
              <a:spcPct val="100000"/>
            </a:lnSpc>
          </a:pPr>
          <a:r>
            <a:rPr b="1" lang="fr-FR" sz="1400" spc="-1" strike="noStrike" cap="all">
              <a:solidFill>
                <a:srgbClr val="4d78bb"/>
              </a:solidFill>
              <a:latin typeface="Calibri"/>
            </a:rPr>
            <a:t>IMPRESSION</a:t>
          </a:r>
          <a:endParaRPr b="0" lang="fr-FR" sz="1400" spc="-1" strike="noStrike">
            <a:latin typeface="Times New Roman"/>
          </a:endParaRPr>
        </a:p>
        <a:p>
          <a:pPr algn="ctr">
            <a:lnSpc>
              <a:spcPct val="100000"/>
            </a:lnSpc>
          </a:pPr>
          <a:endParaRPr b="0" lang="fr-FR" sz="1400" spc="-1" strike="noStrike">
            <a:latin typeface="Times New Roman"/>
          </a:endParaRPr>
        </a:p>
        <a:p>
          <a:pPr algn="ctr">
            <a:lnSpc>
              <a:spcPct val="100000"/>
            </a:lnSpc>
          </a:pPr>
          <a:r>
            <a:rPr b="1" lang="fr-FR" sz="1400" spc="-1" strike="noStrike" cap="all">
              <a:solidFill>
                <a:srgbClr val="4d78bb"/>
              </a:solidFill>
              <a:latin typeface="Calibri"/>
            </a:rPr>
            <a:t>SUITE MODIF</a:t>
          </a:r>
          <a:endParaRPr b="0" lang="fr-FR" sz="1400" spc="-1" strike="noStrike">
            <a:latin typeface="Times New Roman"/>
          </a:endParaRPr>
        </a:p>
      </xdr:txBody>
    </xdr:sp>
    <xdr:clientData/>
  </xdr:twoCellAnchor>
  <xdr:twoCellAnchor editAs="oneCell">
    <xdr:from>
      <xdr:col>18</xdr:col>
      <xdr:colOff>339480</xdr:colOff>
      <xdr:row>48</xdr:row>
      <xdr:rowOff>169920</xdr:rowOff>
    </xdr:from>
    <xdr:to>
      <xdr:col>20</xdr:col>
      <xdr:colOff>259200</xdr:colOff>
      <xdr:row>52</xdr:row>
      <xdr:rowOff>63000</xdr:rowOff>
    </xdr:to>
    <xdr:sp>
      <xdr:nvSpPr>
        <xdr:cNvPr id="2" name="CustomShape 1"/>
        <xdr:cNvSpPr/>
      </xdr:nvSpPr>
      <xdr:spPr>
        <a:xfrm>
          <a:off x="22770000" y="13453920"/>
          <a:ext cx="2086560" cy="1150560"/>
        </a:xfrm>
        <a:prstGeom prst="roundRect">
          <a:avLst>
            <a:gd name="adj" fmla="val 30150"/>
          </a:avLst>
        </a:prstGeom>
        <a:gradFill rotWithShape="0">
          <a:gsLst>
            <a:gs pos="0">
              <a:srgbClr val="f6f9fc"/>
            </a:gs>
            <a:gs pos="100000">
              <a:srgbClr val="b0c6e1"/>
            </a:gs>
          </a:gsLst>
          <a:lin ang="5400000"/>
        </a:gradFill>
        <a:ln w="9360">
          <a:noFill/>
        </a:ln>
        <a:effectLst>
          <a:outerShdw dist="28080" dir="5400000">
            <a:srgbClr val="000000">
              <a:alpha val="32000"/>
            </a:srgbClr>
          </a:outerShdw>
        </a:effectLst>
      </xdr:spPr>
      <xdr:style>
        <a:lnRef idx="0"/>
        <a:fillRef idx="0"/>
        <a:effectRef idx="0"/>
        <a:fontRef idx="minor"/>
      </xdr:style>
      <xdr:txBody>
        <a:bodyPr lIns="90000" rIns="90000" tIns="45000" bIns="45000" anchor="ctr"/>
        <a:p>
          <a:pPr algn="ctr">
            <a:lnSpc>
              <a:spcPct val="100000"/>
            </a:lnSpc>
          </a:pPr>
          <a:r>
            <a:rPr b="1" lang="fr-FR" sz="1600" spc="-1" strike="noStrike" cap="all">
              <a:solidFill>
                <a:srgbClr val="ff0000"/>
              </a:solidFill>
              <a:latin typeface="Calibri"/>
            </a:rPr>
            <a:t>IMPRESSION</a:t>
          </a:r>
          <a:endParaRPr b="0" lang="fr-FR" sz="1600" spc="-1" strike="noStrike">
            <a:latin typeface="Times New Roman"/>
          </a:endParaRPr>
        </a:p>
        <a:p>
          <a:pPr algn="ctr">
            <a:lnSpc>
              <a:spcPct val="100000"/>
            </a:lnSpc>
          </a:pPr>
          <a:endParaRPr b="0" lang="fr-FR" sz="1600" spc="-1" strike="noStrike">
            <a:latin typeface="Times New Roman"/>
          </a:endParaRPr>
        </a:p>
        <a:p>
          <a:pPr algn="ctr">
            <a:lnSpc>
              <a:spcPct val="100000"/>
            </a:lnSpc>
          </a:pPr>
          <a:r>
            <a:rPr b="1" lang="fr-FR" sz="1600" spc="-1" strike="noStrike" cap="all">
              <a:solidFill>
                <a:srgbClr val="ff0000"/>
              </a:solidFill>
              <a:latin typeface="Calibri"/>
            </a:rPr>
            <a:t>HS</a:t>
          </a:r>
          <a:endParaRPr b="0" lang="fr-FR" sz="1600" spc="-1" strike="noStrike">
            <a:latin typeface="Times New Roman"/>
          </a:endParaRPr>
        </a:p>
      </xdr:txBody>
    </xdr:sp>
    <xdr:clientData/>
  </xdr:twoCellAnchor>
  <xdr:twoCellAnchor editAs="oneCell">
    <xdr:from>
      <xdr:col>30</xdr:col>
      <xdr:colOff>0</xdr:colOff>
      <xdr:row>48</xdr:row>
      <xdr:rowOff>169920</xdr:rowOff>
    </xdr:from>
    <xdr:to>
      <xdr:col>32</xdr:col>
      <xdr:colOff>392760</xdr:colOff>
      <xdr:row>52</xdr:row>
      <xdr:rowOff>63000</xdr:rowOff>
    </xdr:to>
    <xdr:sp>
      <xdr:nvSpPr>
        <xdr:cNvPr id="3" name="CustomShape 1"/>
        <xdr:cNvSpPr/>
      </xdr:nvSpPr>
      <xdr:spPr>
        <a:xfrm>
          <a:off x="35147160" y="13453920"/>
          <a:ext cx="2068920" cy="1150560"/>
        </a:xfrm>
        <a:prstGeom prst="roundRect">
          <a:avLst>
            <a:gd name="adj" fmla="val 30150"/>
          </a:avLst>
        </a:prstGeom>
        <a:gradFill rotWithShape="0">
          <a:gsLst>
            <a:gs pos="0">
              <a:srgbClr val="f6f9fc"/>
            </a:gs>
            <a:gs pos="100000">
              <a:srgbClr val="b0c6e1"/>
            </a:gs>
          </a:gsLst>
          <a:lin ang="5400000"/>
        </a:gradFill>
        <a:ln w="9360">
          <a:noFill/>
        </a:ln>
        <a:effectLst>
          <a:outerShdw dist="28080" dir="5400000">
            <a:srgbClr val="000000">
              <a:alpha val="32000"/>
            </a:srgbClr>
          </a:outerShdw>
        </a:effectLst>
      </xdr:spPr>
      <xdr:style>
        <a:lnRef idx="0"/>
        <a:fillRef idx="0"/>
        <a:effectRef idx="0"/>
        <a:fontRef idx="minor"/>
      </xdr:style>
      <xdr:txBody>
        <a:bodyPr lIns="90000" rIns="90000" tIns="45000" bIns="45000" anchor="ctr"/>
        <a:p>
          <a:pPr algn="ctr">
            <a:lnSpc>
              <a:spcPct val="100000"/>
            </a:lnSpc>
          </a:pPr>
          <a:r>
            <a:rPr b="1" lang="fr-FR" sz="1600" spc="-1" strike="noStrike" cap="all">
              <a:solidFill>
                <a:srgbClr val="ff0000"/>
              </a:solidFill>
              <a:latin typeface="Calibri"/>
            </a:rPr>
            <a:t>IMPRESSION</a:t>
          </a:r>
          <a:endParaRPr b="0" lang="fr-FR" sz="1600" spc="-1" strike="noStrike">
            <a:latin typeface="Times New Roman"/>
          </a:endParaRPr>
        </a:p>
        <a:p>
          <a:pPr algn="ctr">
            <a:lnSpc>
              <a:spcPct val="100000"/>
            </a:lnSpc>
          </a:pPr>
          <a:endParaRPr b="0" lang="fr-FR" sz="1600" spc="-1" strike="noStrike">
            <a:latin typeface="Times New Roman"/>
          </a:endParaRPr>
        </a:p>
        <a:p>
          <a:pPr algn="ctr">
            <a:lnSpc>
              <a:spcPct val="100000"/>
            </a:lnSpc>
          </a:pPr>
          <a:r>
            <a:rPr b="1" lang="fr-FR" sz="1600" spc="-1" strike="noStrike" cap="all">
              <a:solidFill>
                <a:srgbClr val="ff0000"/>
              </a:solidFill>
              <a:latin typeface="Calibri"/>
            </a:rPr>
            <a:t>HS except</a:t>
          </a:r>
          <a:endParaRPr b="0" lang="fr-FR" sz="1600" spc="-1" strike="noStrike">
            <a:latin typeface="Times New Roman"/>
          </a:endParaRPr>
        </a:p>
      </xdr:txBody>
    </xdr:sp>
    <xdr:clientData/>
  </xdr:twoCellAnchor>
</xdr:wsDr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AppData/Local/Temp/Collecte%20Se&#769;lective%20V1.xlsm" TargetMode="External"/>
</Relationships>
</file>

<file path=xl/externalLinks/_rels/externalLink2.xml.rels><?xml version="1.0" encoding="UTF-8"?>
<Relationships xmlns="http://schemas.openxmlformats.org/package/2006/relationships"><Relationship Id="rId1" Type="http://schemas.openxmlformats.org/officeDocument/2006/relationships/externalLinkPath" Target="AppData/Local/Temp/Parame&#768;tres.xlsm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PL"/>
    </sheetNames>
    <sheetDataSet>
      <sheetData sheetId="0">
        <row r="1">
          <cell r="K1" t="str">
            <v>PRESTATIONS</v>
          </cell>
          <cell r="L1" t="str">
            <v>HORAIRES A RENSEIGNER</v>
          </cell>
          <cell r="M1" t="str">
            <v>CONCATENATION</v>
          </cell>
          <cell r="N1" t="str">
            <v>HS HORAIRES</v>
          </cell>
        </row>
        <row r="2">
          <cell r="K2" t="str">
            <v>ASTREINTE SEM</v>
          </cell>
        </row>
        <row r="2">
          <cell r="M2" t="str">
            <v>ASTREINTE SEM |</v>
          </cell>
        </row>
        <row r="3">
          <cell r="K3" t="str">
            <v>ASTREINTE WK</v>
          </cell>
        </row>
        <row r="3">
          <cell r="M3" t="str">
            <v>ASTREINTE WK |</v>
          </cell>
        </row>
        <row r="4">
          <cell r="M4" t="str">
            <v> |</v>
          </cell>
        </row>
        <row r="5">
          <cell r="M5" t="str">
            <v> |</v>
          </cell>
        </row>
        <row r="6">
          <cell r="M6" t="str">
            <v> |</v>
          </cell>
        </row>
        <row r="7">
          <cell r="M7" t="str">
            <v> |</v>
          </cell>
        </row>
        <row r="8">
          <cell r="M8" t="str">
            <v> |</v>
          </cell>
        </row>
        <row r="9">
          <cell r="M9" t="str">
            <v> |</v>
          </cell>
        </row>
        <row r="10">
          <cell r="M10" t="str">
            <v> |</v>
          </cell>
        </row>
        <row r="11">
          <cell r="M11" t="str">
            <v> |</v>
          </cell>
        </row>
        <row r="12">
          <cell r="M12" t="str">
            <v> |</v>
          </cell>
        </row>
        <row r="13">
          <cell r="M13" t="str">
            <v> |</v>
          </cell>
        </row>
        <row r="14">
          <cell r="M14" t="str">
            <v> |</v>
          </cell>
        </row>
        <row r="15">
          <cell r="M15" t="str">
            <v> |</v>
          </cell>
        </row>
        <row r="16">
          <cell r="M16" t="str">
            <v> |</v>
          </cell>
        </row>
        <row r="17">
          <cell r="M17" t="str">
            <v> |</v>
          </cell>
        </row>
        <row r="18">
          <cell r="M18" t="str">
            <v> |</v>
          </cell>
        </row>
        <row r="19">
          <cell r="M19" t="str">
            <v> |</v>
          </cell>
        </row>
        <row r="20">
          <cell r="M20" t="str">
            <v> |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LISTE_AGENTS"/>
    </sheetNames>
    <sheetDataSet>
      <sheetData sheetId="0"/>
    </sheetDataSet>
  </externalBook>
</externalLink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true"/>
  </sheetPr>
  <dimension ref="A1:AC68"/>
  <sheetViews>
    <sheetView showFormulas="false" showGridLines="true" showRowColHeaders="true" showZeros="false" rightToLeft="false" tabSelected="true" showOutlineSymbols="true" defaultGridColor="true" view="normal" topLeftCell="A19" colorId="64" zoomScale="70" zoomScaleNormal="70" zoomScalePageLayoutView="50" workbookViewId="0">
      <selection pane="topLeft" activeCell="E36" activeCellId="0" sqref="E36"/>
    </sheetView>
  </sheetViews>
  <sheetFormatPr defaultRowHeight="16" zeroHeight="false" outlineLevelRow="0" outlineLevelCol="0"/>
  <cols>
    <col collapsed="false" customWidth="true" hidden="false" outlineLevel="0" max="1" min="1" style="1" width="15.66"/>
    <col collapsed="false" customWidth="true" hidden="false" outlineLevel="0" max="2" min="2" style="1" width="16.84"/>
    <col collapsed="false" customWidth="true" hidden="false" outlineLevel="0" max="3" min="3" style="1" width="39"/>
    <col collapsed="false" customWidth="true" hidden="false" outlineLevel="0" max="4" min="4" style="1" width="45.5"/>
    <col collapsed="false" customWidth="true" hidden="false" outlineLevel="0" max="5" min="5" style="1" width="37.5"/>
    <col collapsed="false" customWidth="true" hidden="false" outlineLevel="0" max="6" min="6" style="1" width="31.83"/>
    <col collapsed="false" customWidth="true" hidden="false" outlineLevel="0" max="10" min="7" style="2" width="7"/>
    <col collapsed="false" customWidth="true" hidden="false" outlineLevel="0" max="13" min="11" style="3" width="8.67"/>
    <col collapsed="false" customWidth="true" hidden="false" outlineLevel="0" max="14" min="14" style="1" width="8.67"/>
    <col collapsed="false" customWidth="true" hidden="false" outlineLevel="0" max="15" min="15" style="4" width="8.67"/>
    <col collapsed="false" customWidth="true" hidden="false" outlineLevel="0" max="16" min="16" style="1" width="10.5"/>
    <col collapsed="false" customWidth="true" hidden="false" outlineLevel="0" max="17" min="17" style="1" width="10.83"/>
    <col collapsed="false" customWidth="true" hidden="false" outlineLevel="0" max="18" min="18" style="5" width="10.83"/>
    <col collapsed="false" customWidth="true" hidden="false" outlineLevel="0" max="19" min="19" style="1" width="17.16"/>
    <col collapsed="false" customWidth="true" hidden="false" outlineLevel="0" max="20" min="20" style="1" width="10.83"/>
    <col collapsed="false" customWidth="true" hidden="false" outlineLevel="0" max="21" min="21" style="1" width="25"/>
    <col collapsed="false" customWidth="true" hidden="false" outlineLevel="0" max="25" min="22" style="1" width="10.83"/>
    <col collapsed="false" customWidth="true" hidden="false" outlineLevel="0" max="26" min="26" style="1" width="11.83"/>
    <col collapsed="false" customWidth="true" hidden="false" outlineLevel="0" max="27" min="27" style="1" width="10.83"/>
    <col collapsed="false" customWidth="true" hidden="false" outlineLevel="0" max="28" min="28" style="1" width="23.67"/>
    <col collapsed="false" customWidth="true" hidden="false" outlineLevel="0" max="1025" min="29" style="1" width="10.83"/>
  </cols>
  <sheetData>
    <row r="1" customFormat="false" ht="12" hidden="false" customHeight="true" outlineLevel="0" collapsed="false">
      <c r="A1" s="6" t="s">
        <v>0</v>
      </c>
      <c r="B1" s="6"/>
      <c r="C1" s="6"/>
      <c r="D1" s="7" t="str">
        <f aca="false">VLOOKUP(A3,PERIODES!A:D,2,0)</f>
        <v>Période du 21 Mars au 20 Avril 2018</v>
      </c>
      <c r="E1" s="7"/>
      <c r="F1" s="7"/>
      <c r="G1" s="8"/>
      <c r="H1" s="8"/>
      <c r="I1" s="8"/>
      <c r="J1" s="8"/>
      <c r="K1" s="9" t="s">
        <v>1</v>
      </c>
      <c r="L1" s="9"/>
      <c r="M1" s="9"/>
      <c r="N1" s="9"/>
      <c r="O1" s="9"/>
      <c r="P1" s="9"/>
      <c r="S1" s="10"/>
      <c r="T1" s="10"/>
      <c r="U1" s="10"/>
      <c r="V1" s="10"/>
      <c r="W1" s="10"/>
      <c r="X1" s="10"/>
      <c r="Y1" s="10"/>
      <c r="Z1" s="10"/>
      <c r="AA1" s="10"/>
      <c r="AB1" s="10"/>
    </row>
    <row r="2" customFormat="false" ht="12" hidden="false" customHeight="true" outlineLevel="0" collapsed="false">
      <c r="A2" s="6"/>
      <c r="B2" s="6"/>
      <c r="C2" s="6"/>
      <c r="D2" s="7"/>
      <c r="E2" s="7"/>
      <c r="F2" s="7"/>
      <c r="G2" s="8"/>
      <c r="H2" s="8"/>
      <c r="I2" s="8"/>
      <c r="J2" s="8"/>
      <c r="K2" s="9"/>
      <c r="L2" s="9"/>
      <c r="M2" s="9"/>
      <c r="N2" s="9"/>
      <c r="O2" s="9"/>
      <c r="P2" s="9"/>
      <c r="S2" s="10"/>
      <c r="T2" s="10"/>
      <c r="U2" s="10"/>
      <c r="V2" s="10"/>
      <c r="W2" s="10"/>
      <c r="X2" s="10"/>
      <c r="Y2" s="10"/>
      <c r="Z2" s="10"/>
      <c r="AA2" s="10"/>
      <c r="AB2" s="10"/>
    </row>
    <row r="3" customFormat="false" ht="23.25" hidden="false" customHeight="true" outlineLevel="0" collapsed="false">
      <c r="A3" s="11" t="n">
        <v>43191</v>
      </c>
      <c r="B3" s="11"/>
      <c r="C3" s="12"/>
      <c r="D3" s="12"/>
      <c r="E3" s="12"/>
      <c r="F3" s="12"/>
      <c r="G3" s="13"/>
      <c r="H3" s="13"/>
      <c r="I3" s="13"/>
      <c r="J3" s="13"/>
      <c r="K3" s="14" t="s">
        <v>2</v>
      </c>
      <c r="L3" s="15" t="s">
        <v>3</v>
      </c>
      <c r="M3" s="16" t="s">
        <v>4</v>
      </c>
      <c r="N3" s="17" t="s">
        <v>5</v>
      </c>
      <c r="O3" s="18" t="s">
        <v>6</v>
      </c>
      <c r="P3" s="19" t="s">
        <v>7</v>
      </c>
      <c r="S3" s="20"/>
      <c r="T3" s="20"/>
      <c r="U3" s="20"/>
      <c r="V3" s="20"/>
      <c r="W3" s="20"/>
      <c r="X3" s="20"/>
      <c r="Y3" s="20"/>
      <c r="Z3" s="20"/>
      <c r="AA3" s="20"/>
      <c r="AB3" s="20"/>
    </row>
    <row r="4" customFormat="false" ht="15" hidden="false" customHeight="true" outlineLevel="0" collapsed="false">
      <c r="A4" s="21" t="s">
        <v>8</v>
      </c>
      <c r="B4" s="21" t="s">
        <v>9</v>
      </c>
      <c r="C4" s="22" t="s">
        <v>10</v>
      </c>
      <c r="D4" s="23" t="s">
        <v>11</v>
      </c>
      <c r="E4" s="24" t="s">
        <v>12</v>
      </c>
      <c r="F4" s="25" t="s">
        <v>13</v>
      </c>
      <c r="G4" s="26"/>
      <c r="H4" s="27"/>
      <c r="I4" s="27"/>
      <c r="J4" s="28"/>
      <c r="K4" s="14"/>
      <c r="L4" s="15"/>
      <c r="M4" s="16"/>
      <c r="N4" s="17"/>
      <c r="O4" s="18"/>
      <c r="P4" s="19"/>
      <c r="S4" s="20"/>
      <c r="T4" s="20"/>
      <c r="U4" s="20"/>
      <c r="V4" s="20"/>
      <c r="W4" s="20"/>
      <c r="X4" s="20"/>
      <c r="Y4" s="20"/>
      <c r="Z4" s="20"/>
      <c r="AA4" s="20"/>
      <c r="AB4" s="20"/>
    </row>
    <row r="5" customFormat="false" ht="20" hidden="false" customHeight="true" outlineLevel="0" collapsed="false">
      <c r="A5" s="29" t="n">
        <f aca="false">B5</f>
        <v>43211</v>
      </c>
      <c r="B5" s="30" t="n">
        <f aca="false">A3+20</f>
        <v>43211</v>
      </c>
      <c r="C5" s="31" t="n">
        <f aca="false">INDEX('[1]Base de Travail Mensuelle'!$A$1:$AMJ$1048576,MATCH($T$8,'[1]Base de Travail Mensuelle'!$A$1:$A$1048576,0),MATCH(B5,'[1]Base de Travail Mensuelle'!$A$1:$AMJ$1,0))</f>
        <v>0</v>
      </c>
      <c r="D5" s="32" t="n">
        <f aca="false">INDEX([1]Pointage!$A$1:$AMJ$1048576,MATCH($T$8,[1]Pointage!$A$1:$A$1048576,0),MATCH(B5,[1]Pointage!$A$1:$AMJ$1,0))</f>
        <v>0</v>
      </c>
      <c r="E5" s="33" t="str">
        <f aca="false">IF(ISERROR(FIND("|",$D5,1)),IFERROR(VLOOKUP($D5,[1]CPL!$K$1:$K$1048576,1,0),""),LEFT($D5,FIND("|",$D5,1)-2))</f>
        <v/>
      </c>
      <c r="F5" s="34" t="str">
        <f aca="false">IF(ISERROR(FIND("|",D5,1)),IFERROR(VLOOKUP($D5,[1]CPL!$K$1:$N$1048576,4,0),""),MID(D5,FIND("|",D5,1)+2,999))</f>
        <v/>
      </c>
      <c r="G5" s="35" t="str">
        <f aca="false">IFERROR(TIMEVALUE(LEFT(F5,FIND("-",F5,1)-1)),"-")</f>
        <v>-</v>
      </c>
      <c r="H5" s="36" t="str">
        <f aca="false">IFERROR(TIMEVALUE(MID(F5,FIND("-",F5,1)+1,5)),"-")</f>
        <v>-</v>
      </c>
      <c r="I5" s="36" t="str">
        <f aca="false">IFERROR(IF(ISERROR(FIND("/",F5,1)),"-",TIMEVALUE(MID(F5,FIND("/",F5,1)+2,5))),"-")</f>
        <v>-</v>
      </c>
      <c r="J5" s="37" t="str">
        <f aca="false">IFERROR(IF(ISERROR(FIND("/",F5,1)),"-",TIMEVALUE(MID(F5,FIND("/",F5,1)+8,5))),"-")</f>
        <v>-</v>
      </c>
      <c r="K5" s="38" t="str">
        <f aca="false">IF(AND(L5&gt;0,L5&lt;99),"-",IFERROR(heurehn(G5,H5,B5,HSN_deb,HSN_fin,1)+IF(I5="-",0,heurehn(I5,J5,B5,HSN_deb,HSN_fin,1)),"-"))</f>
        <v>-</v>
      </c>
      <c r="L5" s="39" t="str">
        <f aca="false">IFERROR(heuredim(G5,H5,B5,HSN_deb,HSN_fin,1)+IF(I5="-",0,heuredim(I5,J5,B5,HSN_deb,HSN_fin,1)),"-")</f>
        <v>-</v>
      </c>
      <c r="M5" s="40" t="str">
        <f aca="false">IFERROR(heurehn(G5,H5,B5,HSNu_deb,HSNu_fin,1)+IF(I5="-",0,heurehn(I5,J5,B5,HSNu_deb,HSNu_fin,1)),"-")</f>
        <v>-</v>
      </c>
      <c r="N5" s="41" t="n">
        <f aca="false">SUM(K5:M5)</f>
        <v>0</v>
      </c>
      <c r="O5" s="42" t="n">
        <f aca="false">IFERROR(heurehn(G5,H5,B5,HPN_deb,HPN_fin,1)+IF(I5="-",0,heurehn(I5,J5,B5,HPN_deb,HPN_fin,1)),"0")+IFERROR(VLOOKUP($D5,[1]CPL!$A$1:$E$1048576,5,0),"0")</f>
        <v>0</v>
      </c>
      <c r="P5" s="43" t="n">
        <f aca="false">IFERROR(VLOOKUP($D5,[1]RIPPEURS!$A$1:$F$1048576,6,0),1)</f>
        <v>0</v>
      </c>
      <c r="S5" s="20"/>
      <c r="T5" s="44"/>
      <c r="U5" s="45" t="str">
        <f aca="false">$D1</f>
        <v>Période du 21 Mars au 20 Avril 2018</v>
      </c>
      <c r="V5" s="45"/>
      <c r="W5" s="45"/>
      <c r="X5" s="45"/>
      <c r="Y5" s="45"/>
      <c r="Z5" s="45"/>
      <c r="AA5" s="45"/>
      <c r="AB5" s="46"/>
    </row>
    <row r="6" customFormat="false" ht="20" hidden="false" customHeight="true" outlineLevel="0" collapsed="false">
      <c r="A6" s="47" t="n">
        <f aca="false">B6</f>
        <v>43212</v>
      </c>
      <c r="B6" s="48" t="n">
        <f aca="false">B5+1</f>
        <v>43212</v>
      </c>
      <c r="C6" s="49" t="n">
        <f aca="false">INDEX('[1]Base de Travail Mensuelle'!$A$1:$AMJ$1048576,MATCH($T$8,'[1]Base de Travail Mensuelle'!$A$1:$A$1048576,0),MATCH(B6,'[1]Base de Travail Mensuelle'!$A$1:$AMJ$1,0))</f>
        <v>0</v>
      </c>
      <c r="D6" s="50" t="n">
        <f aca="false">INDEX([1]Pointage!$A$1:$AMJ$1048576,MATCH($T$8,[1]Pointage!$A$1:$A$1048576,0),MATCH(B6,[1]Pointage!$A$1:$AMJ$1,0))</f>
        <v>0</v>
      </c>
      <c r="E6" s="51" t="str">
        <f aca="false">IF(ISERROR(FIND("|",$D6,1)),IFERROR(VLOOKUP($D6,[1]CPL!$K$1:$K$1048576,1,0),""),LEFT($D6,FIND("|",$D6,1)-2))</f>
        <v/>
      </c>
      <c r="F6" s="52" t="str">
        <f aca="false">IF(ISERROR(FIND("|",D6,1)),IFERROR(VLOOKUP($D6,[1]CPL!$K$1:$N$1048576,4,0),""),MID(D6,FIND("|",D6,1)+2,999))</f>
        <v/>
      </c>
      <c r="G6" s="53" t="str">
        <f aca="false">IFERROR(TIMEVALUE(LEFT(F6,FIND("-",F6,1)-1)),"-")</f>
        <v>-</v>
      </c>
      <c r="H6" s="54" t="str">
        <f aca="false">IFERROR(TIMEVALUE(MID(F6,FIND("-",F6,1)+1,5)),"-")</f>
        <v>-</v>
      </c>
      <c r="I6" s="54" t="str">
        <f aca="false">IFERROR(IF(ISERROR(FIND("/",F6,1)),"-",TIMEVALUE(MID(F6,FIND("/",F6,1)+2,5))),"-")</f>
        <v>-</v>
      </c>
      <c r="J6" s="55" t="str">
        <f aca="false">IFERROR(IF(ISERROR(FIND("/",F6,1)),"-",TIMEVALUE(MID(F6,FIND("/",F6,1)+8,5))),"-")</f>
        <v>-</v>
      </c>
      <c r="K6" s="56" t="str">
        <f aca="false">IF(AND(L6&gt;0,L6&lt;99),"-",IFERROR(heurehn(G6,H6,B6,HSN_deb,HSN_fin,1)+IF(I6="-",0,heurehn(I6,J6,B6,HSN_deb,HSN_fin,1)),"-"))</f>
        <v>-</v>
      </c>
      <c r="L6" s="57" t="str">
        <f aca="false">IFERROR(heuredim(G6,H6,B6,HSN_deb,HSN_fin,1)+IF(I6="-",0,heuredim(I6,J6,B6,HSN_deb,HSN_fin,1)),"-")</f>
        <v>-</v>
      </c>
      <c r="M6" s="58" t="str">
        <f aca="false">IFERROR(heurehn(G6,H6,B6,HSNu_deb,HSNu_fin,1)+IF(I6="-",0,heurehn(I6,J6,B6,HSNu_deb,HSNu_fin,1)),"-")</f>
        <v>-</v>
      </c>
      <c r="N6" s="59" t="n">
        <f aca="false">SUM(K6:M6)</f>
        <v>0</v>
      </c>
      <c r="O6" s="60" t="n">
        <f aca="false">IFERROR(heurehn(G6,H6,B6,HPN_deb,HPN_fin,1)+IF(I6="-",0,heurehn(I6,J6,B6,HPN_deb,HPN_fin,1)),"0")+IFERROR(VLOOKUP($D6,[1]CPL!$A$1:$E$1048576,5,0),"0")</f>
        <v>0</v>
      </c>
      <c r="P6" s="61" t="n">
        <f aca="false">IFERROR(VLOOKUP($D6,[1]RIPPEURS!$A$1:$F$1048576,6,0),1)</f>
        <v>0</v>
      </c>
      <c r="S6" s="20"/>
      <c r="T6" s="20"/>
      <c r="U6" s="62"/>
      <c r="V6" s="62"/>
      <c r="W6" s="62"/>
      <c r="X6" s="62"/>
      <c r="Y6" s="62"/>
      <c r="Z6" s="62"/>
      <c r="AA6" s="62"/>
      <c r="AB6" s="20"/>
    </row>
    <row r="7" customFormat="false" ht="20" hidden="false" customHeight="true" outlineLevel="0" collapsed="false">
      <c r="A7" s="47" t="n">
        <f aca="false">B7</f>
        <v>43213</v>
      </c>
      <c r="B7" s="48" t="n">
        <f aca="false">B6+1</f>
        <v>43213</v>
      </c>
      <c r="C7" s="49" t="n">
        <f aca="false">INDEX('[1]Base de Travail Mensuelle'!$A$1:$AMJ$1048576,MATCH($T$8,'[1]Base de Travail Mensuelle'!$A$1:$A$1048576,0),MATCH(B7,'[1]Base de Travail Mensuelle'!$A$1:$AMJ$1,0))</f>
        <v>0</v>
      </c>
      <c r="D7" s="50" t="n">
        <f aca="false">INDEX([1]Pointage!$A$1:$AMJ$1048576,MATCH($T$8,[1]Pointage!$A$1:$A$1048576,0),MATCH(B7,[1]Pointage!$A$1:$AMJ$1,0))</f>
        <v>0</v>
      </c>
      <c r="E7" s="51" t="str">
        <f aca="false">IF(ISERROR(FIND("|",$D7,1)),IFERROR(VLOOKUP($D7,[1]CPL!$K$1:$K$1048576,1,0),""),LEFT($D7,FIND("|",$D7,1)-2))</f>
        <v/>
      </c>
      <c r="F7" s="52" t="str">
        <f aca="false">IF(ISERROR(FIND("|",D7,1)),IFERROR(VLOOKUP($D7,[1]CPL!$K$1:$N$1048576,4,0),""),MID(D7,FIND("|",D7,1)+2,999))</f>
        <v/>
      </c>
      <c r="G7" s="53" t="str">
        <f aca="false">IFERROR(TIMEVALUE(LEFT(F7,FIND("-",F7,1)-1)),"-")</f>
        <v>-</v>
      </c>
      <c r="H7" s="54" t="str">
        <f aca="false">IFERROR(TIMEVALUE(MID(F7,FIND("-",F7,1)+1,5)),"-")</f>
        <v>-</v>
      </c>
      <c r="I7" s="54" t="str">
        <f aca="false">IFERROR(IF(ISERROR(FIND("/",F7,1)),"-",TIMEVALUE(MID(F7,FIND("/",F7,1)+2,5))),"-")</f>
        <v>-</v>
      </c>
      <c r="J7" s="55" t="str">
        <f aca="false">IFERROR(IF(ISERROR(FIND("/",F7,1)),"-",TIMEVALUE(MID(F7,FIND("/",F7,1)+8,5))),"-")</f>
        <v>-</v>
      </c>
      <c r="K7" s="56" t="str">
        <f aca="false">IF(AND(L7&gt;0,L7&lt;99),"-",IFERROR(heurehn(G7,H7,B7,HSN_deb,HSN_fin,1)+IF(I7="-",0,heurehn(I7,J7,B7,HSN_deb,HSN_fin,1)),"-"))</f>
        <v>-</v>
      </c>
      <c r="L7" s="57" t="str">
        <f aca="false">IFERROR(heuredim(G7,H7,B7,HSN_deb,HSN_fin,1)+IF(I7="-",0,heuredim(I7,J7,B7,HSN_deb,HSN_fin,1)),"-")</f>
        <v>-</v>
      </c>
      <c r="M7" s="58" t="str">
        <f aca="false">IFERROR(heurehn(G7,H7,B7,HSNu_deb,HSNu_fin,1)+IF(I7="-",0,heurehn(I7,J7,B7,HSNu_deb,HSNu_fin,1)),"-")</f>
        <v>-</v>
      </c>
      <c r="N7" s="59" t="n">
        <f aca="false">SUM(K7:M7)</f>
        <v>0</v>
      </c>
      <c r="O7" s="60" t="n">
        <f aca="false">IFERROR(heurehn(G7,H7,B7,HPN_deb,HPN_fin,1)+IF(I7="-",0,heurehn(I7,J7,B7,HPN_deb,HPN_fin,1)),"0")+IFERROR(VLOOKUP($D7,[1]CPL!$A$1:$E$1048576,5,0),"0")</f>
        <v>0</v>
      </c>
      <c r="P7" s="61" t="n">
        <f aca="false">IFERROR(VLOOKUP($D7,[1]RIPPEURS!$A$1:$F$1048576,6,0),1)</f>
        <v>0</v>
      </c>
      <c r="S7" s="63"/>
      <c r="T7" s="63"/>
      <c r="U7" s="64"/>
      <c r="V7" s="64"/>
      <c r="W7" s="64"/>
      <c r="X7" s="64"/>
      <c r="Y7" s="64"/>
      <c r="Z7" s="64"/>
      <c r="AA7" s="64"/>
      <c r="AB7" s="63"/>
    </row>
    <row r="8" customFormat="false" ht="20" hidden="false" customHeight="true" outlineLevel="0" collapsed="false">
      <c r="A8" s="47" t="n">
        <f aca="false">B8</f>
        <v>43214</v>
      </c>
      <c r="B8" s="48" t="n">
        <f aca="false">B7+1</f>
        <v>43214</v>
      </c>
      <c r="C8" s="49" t="n">
        <f aca="false">INDEX('[1]Base de Travail Mensuelle'!$A$1:$AMJ$1048576,MATCH($T$8,'[1]Base de Travail Mensuelle'!$A$1:$A$1048576,0),MATCH(B8,'[1]Base de Travail Mensuelle'!$A$1:$AMJ$1,0))</f>
        <v>0</v>
      </c>
      <c r="D8" s="50" t="n">
        <f aca="false">INDEX([1]Pointage!$A$1:$AMJ$1048576,MATCH($T$8,[1]Pointage!$A$1:$A$1048576,0),MATCH(B8,[1]Pointage!$A$1:$AMJ$1,0))</f>
        <v>0</v>
      </c>
      <c r="E8" s="51" t="str">
        <f aca="false">IF(ISERROR(FIND("|",$D8,1)),IFERROR(VLOOKUP($D8,[1]CPL!$K$1:$K$1048576,1,0),""),LEFT($D8,FIND("|",$D8,1)-2))</f>
        <v/>
      </c>
      <c r="F8" s="52" t="str">
        <f aca="false">IF(ISERROR(FIND("|",D8,1)),IFERROR(VLOOKUP($D8,[1]CPL!$K$1:$N$1048576,4,0),""),MID(D8,FIND("|",D8,1)+2,999))</f>
        <v/>
      </c>
      <c r="G8" s="53" t="str">
        <f aca="false">IFERROR(TIMEVALUE(LEFT(F8,FIND("-",F8,1)-1)),"-")</f>
        <v>-</v>
      </c>
      <c r="H8" s="54" t="str">
        <f aca="false">IFERROR(TIMEVALUE(MID(F8,FIND("-",F8,1)+1,5)),"-")</f>
        <v>-</v>
      </c>
      <c r="I8" s="54" t="str">
        <f aca="false">IFERROR(IF(ISERROR(FIND("/",F8,1)),"-",TIMEVALUE(MID(F8,FIND("/",F8,1)+2,5))),"-")</f>
        <v>-</v>
      </c>
      <c r="J8" s="55" t="str">
        <f aca="false">IFERROR(IF(ISERROR(FIND("/",F8,1)),"-",TIMEVALUE(MID(F8,FIND("/",F8,1)+8,5))),"-")</f>
        <v>-</v>
      </c>
      <c r="K8" s="56" t="str">
        <f aca="false">IF(AND(L8&gt;0,L8&lt;99),"-",IFERROR(heurehn(G8,H8,B8,HSN_deb,HSN_fin,1)+IF(I8="-",0,heurehn(I8,J8,B8,HSN_deb,HSN_fin,1)),"-"))</f>
        <v>-</v>
      </c>
      <c r="L8" s="57" t="str">
        <f aca="false">IFERROR(heuredim(G8,H8,B8,HSN_deb,HSN_fin,1)+IF(I8="-",0,heuredim(I8,J8,B8,HSN_deb,HSN_fin,1)),"-")</f>
        <v>-</v>
      </c>
      <c r="M8" s="58" t="str">
        <f aca="false">IFERROR(heurehn(G8,H8,B8,HSNu_deb,HSNu_fin,1)+IF(I8="-",0,heurehn(I8,J8,B8,HSNu_deb,HSNu_fin,1)),"-")</f>
        <v>-</v>
      </c>
      <c r="N8" s="59" t="n">
        <f aca="false">SUM(K8:M8)</f>
        <v>0</v>
      </c>
      <c r="O8" s="60" t="n">
        <f aca="false">IFERROR(heurehn(G8,H8,B8,HPN_deb,HPN_fin,1)+IF(I8="-",0,heurehn(I8,J8,B8,HPN_deb,HPN_fin,1)),"0")+IFERROR(VLOOKUP($D8,[1]CPL!$A$1:$E$1048576,5,0),"0")</f>
        <v>0</v>
      </c>
      <c r="P8" s="61" t="n">
        <f aca="false">IFERROR(VLOOKUP($D8,[1]RIPPEURS!$A$1:$F$1048576,6,0),1)</f>
        <v>0</v>
      </c>
      <c r="S8" s="65" t="s">
        <v>14</v>
      </c>
      <c r="T8" s="66" t="str">
        <f aca="false">MID($A1,FIND("|",$A1,1)+1,99)</f>
        <v>N0123300</v>
      </c>
      <c r="U8" s="67"/>
      <c r="V8" s="67"/>
      <c r="W8" s="67"/>
      <c r="X8" s="68" t="s">
        <v>15</v>
      </c>
      <c r="Y8" s="68"/>
      <c r="Z8" s="68" t="str">
        <f aca="false">LEFT($A1,LEN($A1)-10)</f>
        <v>Dupont Rémy</v>
      </c>
      <c r="AA8" s="68"/>
      <c r="AB8" s="68"/>
    </row>
    <row r="9" customFormat="false" ht="20" hidden="false" customHeight="true" outlineLevel="0" collapsed="false">
      <c r="A9" s="47" t="n">
        <f aca="false">B9</f>
        <v>43215</v>
      </c>
      <c r="B9" s="48" t="n">
        <f aca="false">B8+1</f>
        <v>43215</v>
      </c>
      <c r="C9" s="49" t="n">
        <f aca="false">INDEX('[1]Base de Travail Mensuelle'!$A$1:$AMJ$1048576,MATCH($T$8,'[1]Base de Travail Mensuelle'!$A$1:$A$1048576,0),MATCH(B9,'[1]Base de Travail Mensuelle'!$A$1:$AMJ$1,0))</f>
        <v>0</v>
      </c>
      <c r="D9" s="50" t="n">
        <f aca="false">INDEX([1]Pointage!$A$1:$AMJ$1048576,MATCH($T$8,[1]Pointage!$A$1:$A$1048576,0),MATCH(B9,[1]Pointage!$A$1:$AMJ$1,0))</f>
        <v>0</v>
      </c>
      <c r="E9" s="51" t="str">
        <f aca="false">IF(ISERROR(FIND("|",$D9,1)),IFERROR(VLOOKUP($D9,[1]CPL!$K$1:$K$1048576,1,0),""),LEFT($D9,FIND("|",$D9,1)-2))</f>
        <v/>
      </c>
      <c r="F9" s="52" t="str">
        <f aca="false">IF(ISERROR(FIND("|",D9,1)),IFERROR(VLOOKUP($D9,[1]CPL!$K$1:$N$1048576,4,0),""),MID(D9,FIND("|",D9,1)+2,999))</f>
        <v/>
      </c>
      <c r="G9" s="53" t="str">
        <f aca="false">IFERROR(TIMEVALUE(LEFT(F9,FIND("-",F9,1)-1)),"-")</f>
        <v>-</v>
      </c>
      <c r="H9" s="54" t="str">
        <f aca="false">IFERROR(TIMEVALUE(MID(F9,FIND("-",F9,1)+1,5)),"-")</f>
        <v>-</v>
      </c>
      <c r="I9" s="54" t="str">
        <f aca="false">IFERROR(IF(ISERROR(FIND("/",F9,1)),"-",TIMEVALUE(MID(F9,FIND("/",F9,1)+2,5))),"-")</f>
        <v>-</v>
      </c>
      <c r="J9" s="55" t="str">
        <f aca="false">IFERROR(IF(ISERROR(FIND("/",F9,1)),"-",TIMEVALUE(MID(F9,FIND("/",F9,1)+8,5))),"-")</f>
        <v>-</v>
      </c>
      <c r="K9" s="56" t="str">
        <f aca="false">IF(AND(L9&gt;0,L9&lt;99),"-",IFERROR(heurehn(G9,H9,B9,HSN_deb,HSN_fin,1)+IF(I9="-",0,heurehn(I9,J9,B9,HSN_deb,HSN_fin,1)),"-"))</f>
        <v>-</v>
      </c>
      <c r="L9" s="57" t="str">
        <f aca="false">IFERROR(heuredim(G9,H9,B9,HSN_deb,HSN_fin,1)+IF(I9="-",0,heuredim(I9,J9,B9,HSN_deb,HSN_fin,1)),"-")</f>
        <v>-</v>
      </c>
      <c r="M9" s="58" t="str">
        <f aca="false">IFERROR(heurehn(G9,H9,B9,HSNu_deb,HSNu_fin,1)+IF(I9="-",0,heurehn(I9,J9,B9,HSNu_deb,HSNu_fin,1)),"-")</f>
        <v>-</v>
      </c>
      <c r="N9" s="59" t="n">
        <f aca="false">SUM(K9:M9)</f>
        <v>0</v>
      </c>
      <c r="O9" s="60" t="n">
        <f aca="false">IFERROR(heurehn(G9,H9,B9,HPN_deb,HPN_fin,1)+IF(I9="-",0,heurehn(I9,J9,B9,HPN_deb,HPN_fin,1)),"0")+IFERROR(VLOOKUP($D9,[1]CPL!$A$1:$E$1048576,5,0),"0")</f>
        <v>0</v>
      </c>
      <c r="P9" s="61" t="n">
        <f aca="false">IFERROR(VLOOKUP($D9,[1]RIPPEURS!$A$1:$F$1048576,6,0),1)</f>
        <v>0</v>
      </c>
      <c r="S9" s="65" t="s">
        <v>16</v>
      </c>
      <c r="T9" s="68" t="s">
        <v>17</v>
      </c>
      <c r="U9" s="67"/>
      <c r="V9" s="67"/>
      <c r="W9" s="67"/>
      <c r="X9" s="68" t="s">
        <v>18</v>
      </c>
      <c r="Y9" s="68"/>
      <c r="Z9" s="68" t="s">
        <v>19</v>
      </c>
      <c r="AA9" s="68"/>
      <c r="AB9" s="68"/>
    </row>
    <row r="10" customFormat="false" ht="20" hidden="false" customHeight="true" outlineLevel="0" collapsed="false">
      <c r="A10" s="47" t="n">
        <f aca="false">B10</f>
        <v>43216</v>
      </c>
      <c r="B10" s="48" t="n">
        <f aca="false">B9+1</f>
        <v>43216</v>
      </c>
      <c r="C10" s="49" t="n">
        <f aca="false">INDEX('[1]Base de Travail Mensuelle'!$A$1:$AMJ$1048576,MATCH($T$8,'[1]Base de Travail Mensuelle'!$A$1:$A$1048576,0),MATCH(B10,'[1]Base de Travail Mensuelle'!$A$1:$AMJ$1,0))</f>
        <v>0</v>
      </c>
      <c r="D10" s="50" t="n">
        <f aca="false">INDEX([1]Pointage!$A$1:$AMJ$1048576,MATCH($T$8,[1]Pointage!$A$1:$A$1048576,0),MATCH(B10,[1]Pointage!$A$1:$AMJ$1,0))</f>
        <v>0</v>
      </c>
      <c r="E10" s="51" t="str">
        <f aca="false">IF(ISERROR(FIND("|",$D10,1)),IFERROR(VLOOKUP($D10,[1]CPL!$K$1:$K$1048576,1,0),""),LEFT($D10,FIND("|",$D10,1)-2))</f>
        <v/>
      </c>
      <c r="F10" s="52" t="str">
        <f aca="false">IF(ISERROR(FIND("|",D10,1)),IFERROR(VLOOKUP($D10,[1]CPL!$K$1:$N$1048576,4,0),""),MID(D10,FIND("|",D10,1)+2,999))</f>
        <v/>
      </c>
      <c r="G10" s="53" t="str">
        <f aca="false">IFERROR(TIMEVALUE(LEFT(F10,FIND("-",F10,1)-1)),"-")</f>
        <v>-</v>
      </c>
      <c r="H10" s="54" t="str">
        <f aca="false">IFERROR(TIMEVALUE(MID(F10,FIND("-",F10,1)+1,5)),"-")</f>
        <v>-</v>
      </c>
      <c r="I10" s="54" t="str">
        <f aca="false">IFERROR(IF(ISERROR(FIND("/",F10,1)),"-",TIMEVALUE(MID(F10,FIND("/",F10,1)+2,5))),"-")</f>
        <v>-</v>
      </c>
      <c r="J10" s="55" t="str">
        <f aca="false">IFERROR(IF(ISERROR(FIND("/",F10,1)),"-",TIMEVALUE(MID(F10,FIND("/",F10,1)+8,5))),"-")</f>
        <v>-</v>
      </c>
      <c r="K10" s="56" t="str">
        <f aca="false">IF(AND(L10&gt;0,L10&lt;99),"-",IFERROR(heurehn(G10,H10,B10,HSN_deb,HSN_fin,1)+IF(I10="-",0,heurehn(I10,J10,B10,HSN_deb,HSN_fin,1)),"-"))</f>
        <v>-</v>
      </c>
      <c r="L10" s="57" t="str">
        <f aca="false">IFERROR(heuredim(G10,H10,B10,HSN_deb,HSN_fin,1)+IF(I10="-",0,heuredim(I10,J10,B10,HSN_deb,HSN_fin,1)),"-")</f>
        <v>-</v>
      </c>
      <c r="M10" s="58" t="str">
        <f aca="false">IFERROR(heurehn(G10,H10,B10,HSNu_deb,HSNu_fin,1)+IF(I10="-",0,heurehn(I10,J10,B10,HSNu_deb,HSNu_fin,1)),"-")</f>
        <v>-</v>
      </c>
      <c r="N10" s="59" t="n">
        <f aca="false">SUM(K10:M10)</f>
        <v>0</v>
      </c>
      <c r="O10" s="60" t="n">
        <f aca="false">IFERROR(heurehn(G10,H10,B10,HPN_deb,HPN_fin,1)+IF(I10="-",0,heurehn(I10,J10,B10,HPN_deb,HPN_fin,1)),"0")+IFERROR(VLOOKUP($D10,[1]CPL!$A$1:$E$1048576,5,0),"0")</f>
        <v>0</v>
      </c>
      <c r="P10" s="61" t="n">
        <f aca="false">IFERROR(VLOOKUP($D10,[1]RIPPEURS!$A$1:$F$1048576,6,0),1)</f>
        <v>0</v>
      </c>
      <c r="S10" s="69" t="s">
        <v>20</v>
      </c>
      <c r="T10" s="68" t="s">
        <v>21</v>
      </c>
      <c r="U10" s="67"/>
      <c r="V10" s="67"/>
      <c r="W10" s="67"/>
      <c r="X10" s="68" t="s">
        <v>22</v>
      </c>
      <c r="Y10" s="68"/>
      <c r="Z10" s="70"/>
      <c r="AA10" s="70"/>
      <c r="AB10" s="70"/>
    </row>
    <row r="11" customFormat="false" ht="20" hidden="false" customHeight="true" outlineLevel="0" collapsed="false">
      <c r="A11" s="47" t="n">
        <f aca="false">B11</f>
        <v>43217</v>
      </c>
      <c r="B11" s="48" t="n">
        <f aca="false">B10+1</f>
        <v>43217</v>
      </c>
      <c r="C11" s="49" t="n">
        <f aca="false">INDEX('[1]Base de Travail Mensuelle'!$A$1:$AMJ$1048576,MATCH($T$8,'[1]Base de Travail Mensuelle'!$A$1:$A$1048576,0),MATCH(B11,'[1]Base de Travail Mensuelle'!$A$1:$AMJ$1,0))</f>
        <v>0</v>
      </c>
      <c r="D11" s="50" t="n">
        <f aca="false">INDEX([1]Pointage!$A$1:$AMJ$1048576,MATCH($T$8,[1]Pointage!$A$1:$A$1048576,0),MATCH(B11,[1]Pointage!$A$1:$AMJ$1,0))</f>
        <v>0</v>
      </c>
      <c r="E11" s="51" t="str">
        <f aca="false">IF(ISERROR(FIND("|",$D11,1)),IFERROR(VLOOKUP($D11,[1]CPL!$K$1:$K$1048576,1,0),""),LEFT($D11,FIND("|",$D11,1)-2))</f>
        <v/>
      </c>
      <c r="F11" s="52" t="str">
        <f aca="false">IF(ISERROR(FIND("|",D11,1)),IFERROR(VLOOKUP($D11,[1]CPL!$K$1:$N$1048576,4,0),""),MID(D11,FIND("|",D11,1)+2,999))</f>
        <v/>
      </c>
      <c r="G11" s="53" t="str">
        <f aca="false">IFERROR(TIMEVALUE(LEFT(F11,FIND("-",F11,1)-1)),"-")</f>
        <v>-</v>
      </c>
      <c r="H11" s="54" t="str">
        <f aca="false">IFERROR(TIMEVALUE(MID(F11,FIND("-",F11,1)+1,5)),"-")</f>
        <v>-</v>
      </c>
      <c r="I11" s="54" t="str">
        <f aca="false">IFERROR(IF(ISERROR(FIND("/",F11,1)),"-",TIMEVALUE(MID(F11,FIND("/",F11,1)+2,5))),"-")</f>
        <v>-</v>
      </c>
      <c r="J11" s="55" t="str">
        <f aca="false">IFERROR(IF(ISERROR(FIND("/",F11,1)),"-",TIMEVALUE(MID(F11,FIND("/",F11,1)+8,5))),"-")</f>
        <v>-</v>
      </c>
      <c r="K11" s="56" t="str">
        <f aca="false">IF(AND(L11&gt;0,L11&lt;99),"-",IFERROR(heurehn(G11,H11,B11,HSN_deb,HSN_fin,1)+IF(I11="-",0,heurehn(I11,J11,B11,HSN_deb,HSN_fin,1)),"-"))</f>
        <v>-</v>
      </c>
      <c r="L11" s="57" t="str">
        <f aca="false">IFERROR(heuredim(G11,H11,B11,HSN_deb,HSN_fin,1)+IF(I11="-",0,heuredim(I11,J11,B11,HSN_deb,HSN_fin,1)),"-")</f>
        <v>-</v>
      </c>
      <c r="M11" s="58" t="str">
        <f aca="false">IFERROR(heurehn(G11,H11,B11,HSNu_deb,HSNu_fin,1)+IF(I11="-",0,heurehn(I11,J11,B11,HSNu_deb,HSNu_fin,1)),"-")</f>
        <v>-</v>
      </c>
      <c r="N11" s="59" t="n">
        <f aca="false">SUM(K11:M11)</f>
        <v>0</v>
      </c>
      <c r="O11" s="60" t="n">
        <f aca="false">IFERROR(heurehn(G11,H11,B11,HPN_deb,HPN_fin,1)+IF(I11="-",0,heurehn(I11,J11,B11,HPN_deb,HPN_fin,1)),"0")+IFERROR(VLOOKUP($D11,[1]CPL!$A$1:$E$1048576,5,0),"0")</f>
        <v>0</v>
      </c>
      <c r="P11" s="61" t="n">
        <f aca="false">IFERROR(VLOOKUP($D11,[1]RIPPEURS!$A$1:$F$1048576,6,0),1)</f>
        <v>0</v>
      </c>
      <c r="S11" s="65" t="s">
        <v>23</v>
      </c>
      <c r="T11" s="68" t="s">
        <v>24</v>
      </c>
      <c r="U11" s="67"/>
      <c r="V11" s="67"/>
      <c r="W11" s="67"/>
      <c r="X11" s="67"/>
      <c r="Y11" s="67"/>
      <c r="Z11" s="67"/>
      <c r="AA11" s="67"/>
      <c r="AB11" s="67"/>
    </row>
    <row r="12" customFormat="false" ht="20" hidden="false" customHeight="true" outlineLevel="0" collapsed="false">
      <c r="A12" s="47" t="n">
        <f aca="false">B12</f>
        <v>43218</v>
      </c>
      <c r="B12" s="48" t="n">
        <f aca="false">B11+1</f>
        <v>43218</v>
      </c>
      <c r="C12" s="49" t="n">
        <f aca="false">INDEX('[1]Base de Travail Mensuelle'!$A$1:$AMJ$1048576,MATCH($T$8,'[1]Base de Travail Mensuelle'!$A$1:$A$1048576,0),MATCH(B12,'[1]Base de Travail Mensuelle'!$A$1:$AMJ$1,0))</f>
        <v>0</v>
      </c>
      <c r="D12" s="50" t="n">
        <f aca="false">INDEX([1]Pointage!$A$1:$AMJ$1048576,MATCH($T$8,[1]Pointage!$A$1:$A$1048576,0),MATCH(B12,[1]Pointage!$A$1:$AMJ$1,0))</f>
        <v>0</v>
      </c>
      <c r="E12" s="51" t="str">
        <f aca="false">IF(ISERROR(FIND("|",$D12,1)),IFERROR(VLOOKUP($D12,[1]CPL!$K$1:$K$1048576,1,0),""),LEFT($D12,FIND("|",$D12,1)-2))</f>
        <v/>
      </c>
      <c r="F12" s="52" t="str">
        <f aca="false">IF(ISERROR(FIND("|",D12,1)),IFERROR(VLOOKUP($D12,[1]CPL!$K$1:$N$1048576,4,0),""),MID(D12,FIND("|",D12,1)+2,999))</f>
        <v/>
      </c>
      <c r="G12" s="53" t="str">
        <f aca="false">IFERROR(TIMEVALUE(LEFT(F12,FIND("-",F12,1)-1)),"-")</f>
        <v>-</v>
      </c>
      <c r="H12" s="54" t="str">
        <f aca="false">IFERROR(TIMEVALUE(MID(F12,FIND("-",F12,1)+1,5)),"-")</f>
        <v>-</v>
      </c>
      <c r="I12" s="54" t="str">
        <f aca="false">IFERROR(IF(ISERROR(FIND("/",F12,1)),"-",TIMEVALUE(MID(F12,FIND("/",F12,1)+2,5))),"-")</f>
        <v>-</v>
      </c>
      <c r="J12" s="55" t="str">
        <f aca="false">IFERROR(IF(ISERROR(FIND("/",F12,1)),"-",TIMEVALUE(MID(F12,FIND("/",F12,1)+8,5))),"-")</f>
        <v>-</v>
      </c>
      <c r="K12" s="56" t="str">
        <f aca="false">IF(AND(L12&gt;0,L12&lt;99),"-",IFERROR(heurehn(G12,H12,B12,HSN_deb,HSN_fin,1)+IF(I12="-",0,heurehn(I12,J12,B12,HSN_deb,HSN_fin,1)),"-"))</f>
        <v>-</v>
      </c>
      <c r="L12" s="57" t="str">
        <f aca="false">IFERROR(heuredim(G12,H12,B12,HSN_deb,HSN_fin,1)+IF(I12="-",0,heuredim(I12,J12,B12,HSN_deb,HSN_fin,1)),"-")</f>
        <v>-</v>
      </c>
      <c r="M12" s="58" t="str">
        <f aca="false">IFERROR(heurehn(G12,H12,B12,HSNu_deb,HSNu_fin,1)+IF(I12="-",0,heurehn(I12,J12,B12,HSNu_deb,HSNu_fin,1)),"-")</f>
        <v>-</v>
      </c>
      <c r="N12" s="59" t="n">
        <f aca="false">SUM(K12:M12)</f>
        <v>0</v>
      </c>
      <c r="O12" s="60" t="n">
        <f aca="false">IFERROR(heurehn(G12,H12,B12,HPN_deb,HPN_fin,1)+IF(I12="-",0,heurehn(I12,J12,B12,HPN_deb,HPN_fin,1)),"0")+IFERROR(VLOOKUP($D12,[1]CPL!$A$1:$E$1048576,5,0),"0")</f>
        <v>0</v>
      </c>
      <c r="P12" s="61" t="n">
        <f aca="false">IFERROR(VLOOKUP($D12,[1]RIPPEURS!$A$1:$F$1048576,6,0),1)</f>
        <v>0</v>
      </c>
      <c r="S12" s="71"/>
      <c r="T12" s="71"/>
      <c r="U12" s="72"/>
      <c r="V12" s="72"/>
      <c r="W12" s="72"/>
      <c r="X12" s="72"/>
      <c r="Y12" s="72"/>
      <c r="Z12" s="72"/>
      <c r="AA12" s="72"/>
      <c r="AB12" s="72"/>
    </row>
    <row r="13" customFormat="false" ht="20" hidden="false" customHeight="true" outlineLevel="0" collapsed="false">
      <c r="A13" s="47" t="n">
        <f aca="false">B13</f>
        <v>43219</v>
      </c>
      <c r="B13" s="48" t="n">
        <f aca="false">B12+1</f>
        <v>43219</v>
      </c>
      <c r="C13" s="49" t="n">
        <f aca="false">INDEX('[1]Base de Travail Mensuelle'!$A$1:$AMJ$1048576,MATCH($T$8,'[1]Base de Travail Mensuelle'!$A$1:$A$1048576,0),MATCH(B13,'[1]Base de Travail Mensuelle'!$A$1:$AMJ$1,0))</f>
        <v>0</v>
      </c>
      <c r="D13" s="50" t="n">
        <f aca="false">INDEX([1]Pointage!$A$1:$AMJ$1048576,MATCH($T$8,[1]Pointage!$A$1:$A$1048576,0),MATCH(B13,[1]Pointage!$A$1:$AMJ$1,0))</f>
        <v>0</v>
      </c>
      <c r="E13" s="51" t="str">
        <f aca="false">IF(ISERROR(FIND("|",$D13,1)),IFERROR(VLOOKUP($D13,[1]CPL!$K$1:$K$1048576,1,0),""),LEFT($D13,FIND("|",$D13,1)-2))</f>
        <v/>
      </c>
      <c r="F13" s="52" t="str">
        <f aca="false">IF(ISERROR(FIND("|",D13,1)),IFERROR(VLOOKUP($D13,[1]CPL!$K$1:$N$1048576,4,0),""),MID(D13,FIND("|",D13,1)+2,999))</f>
        <v/>
      </c>
      <c r="G13" s="53" t="str">
        <f aca="false">IFERROR(TIMEVALUE(LEFT(F13,FIND("-",F13,1)-1)),"-")</f>
        <v>-</v>
      </c>
      <c r="H13" s="54" t="str">
        <f aca="false">IFERROR(TIMEVALUE(MID(F13,FIND("-",F13,1)+1,5)),"-")</f>
        <v>-</v>
      </c>
      <c r="I13" s="54" t="str">
        <f aca="false">IFERROR(IF(ISERROR(FIND("/",F13,1)),"-",TIMEVALUE(MID(F13,FIND("/",F13,1)+2,5))),"-")</f>
        <v>-</v>
      </c>
      <c r="J13" s="55" t="str">
        <f aca="false">IFERROR(IF(ISERROR(FIND("/",F13,1)),"-",TIMEVALUE(MID(F13,FIND("/",F13,1)+8,5))),"-")</f>
        <v>-</v>
      </c>
      <c r="K13" s="56" t="str">
        <f aca="false">IF(AND(L13&gt;0,L13&lt;99),"-",IFERROR(heurehn(G13,H13,B13,HSN_deb,HSN_fin,1)+IF(I13="-",0,heurehn(I13,J13,B13,HSN_deb,HSN_fin,1)),"-"))</f>
        <v>-</v>
      </c>
      <c r="L13" s="57" t="str">
        <f aca="false">IFERROR(heuredim(G13,H13,B13,HSN_deb,HSN_fin,1)+IF(I13="-",0,heuredim(I13,J13,B13,HSN_deb,HSN_fin,1)),"-")</f>
        <v>-</v>
      </c>
      <c r="M13" s="58" t="str">
        <f aca="false">IFERROR(heurehn(G13,H13,B13,HSNu_deb,HSNu_fin,1)+IF(I13="-",0,heurehn(I13,J13,B13,HSNu_deb,HSNu_fin,1)),"-")</f>
        <v>-</v>
      </c>
      <c r="N13" s="59" t="n">
        <f aca="false">SUM(K13:M13)</f>
        <v>0</v>
      </c>
      <c r="O13" s="60" t="n">
        <f aca="false">IFERROR(heurehn(G13,H13,B13,HPN_deb,HPN_fin,1)+IF(I13="-",0,heurehn(I13,J13,B13,HPN_deb,HPN_fin,1)),"0")+IFERROR(VLOOKUP($D13,[1]CPL!$A$1:$E$1048576,5,0),"0")</f>
        <v>0</v>
      </c>
      <c r="P13" s="61" t="n">
        <f aca="false">IFERROR(VLOOKUP($D13,[1]RIPPEURS!$A$1:$F$1048576,6,0),1)</f>
        <v>0</v>
      </c>
      <c r="S13" s="73" t="s">
        <v>25</v>
      </c>
      <c r="T13" s="73"/>
      <c r="U13" s="74" t="s">
        <v>26</v>
      </c>
      <c r="V13" s="75" t="s">
        <v>27</v>
      </c>
      <c r="W13" s="75"/>
      <c r="X13" s="75"/>
      <c r="Y13" s="75"/>
      <c r="Z13" s="74" t="s">
        <v>28</v>
      </c>
      <c r="AA13" s="76" t="s">
        <v>29</v>
      </c>
      <c r="AB13" s="77" t="s">
        <v>30</v>
      </c>
    </row>
    <row r="14" customFormat="false" ht="20" hidden="false" customHeight="true" outlineLevel="0" collapsed="false">
      <c r="A14" s="47" t="n">
        <f aca="false">B14</f>
        <v>43220</v>
      </c>
      <c r="B14" s="48" t="n">
        <f aca="false">B13+1</f>
        <v>43220</v>
      </c>
      <c r="C14" s="49" t="n">
        <f aca="false">INDEX('[1]Base de Travail Mensuelle'!$A$1:$AMJ$1048576,MATCH($T$8,'[1]Base de Travail Mensuelle'!$A$1:$A$1048576,0),MATCH(B14,'[1]Base de Travail Mensuelle'!$A$1:$AMJ$1,0))</f>
        <v>0</v>
      </c>
      <c r="D14" s="50" t="n">
        <f aca="false">INDEX([1]Pointage!$A$1:$AMJ$1048576,MATCH($T$8,[1]Pointage!$A$1:$A$1048576,0),MATCH(B14,[1]Pointage!$A$1:$AMJ$1,0))</f>
        <v>0</v>
      </c>
      <c r="E14" s="51" t="str">
        <f aca="false">IF(ISERROR(FIND("|",$D14,1)),IFERROR(VLOOKUP($D14,[1]CPL!$K$1:$K$1048576,1,0),""),LEFT($D14,FIND("|",$D14,1)-2))</f>
        <v/>
      </c>
      <c r="F14" s="52" t="str">
        <f aca="false">IF(ISERROR(FIND("|",D14,1)),IFERROR(VLOOKUP($D14,[1]CPL!$K$1:$N$1048576,4,0),""),MID(D14,FIND("|",D14,1)+2,999))</f>
        <v/>
      </c>
      <c r="G14" s="53" t="str">
        <f aca="false">IFERROR(TIMEVALUE(LEFT(F14,FIND("-",F14,1)-1)),"-")</f>
        <v>-</v>
      </c>
      <c r="H14" s="54" t="str">
        <f aca="false">IFERROR(TIMEVALUE(MID(F14,FIND("-",F14,1)+1,5)),"-")</f>
        <v>-</v>
      </c>
      <c r="I14" s="54" t="str">
        <f aca="false">IFERROR(IF(ISERROR(FIND("/",F14,1)),"-",TIMEVALUE(MID(F14,FIND("/",F14,1)+2,5))),"-")</f>
        <v>-</v>
      </c>
      <c r="J14" s="55" t="str">
        <f aca="false">IFERROR(IF(ISERROR(FIND("/",F14,1)),"-",TIMEVALUE(MID(F14,FIND("/",F14,1)+8,5))),"-")</f>
        <v>-</v>
      </c>
      <c r="K14" s="56" t="str">
        <f aca="false">IF(AND(L14&gt;0,L14&lt;99),"-",IFERROR(heurehn(G14,H14,B14,HSN_deb,HSN_fin,1)+IF(I14="-",0,heurehn(I14,J14,B14,HSN_deb,HSN_fin,1)),"-"))</f>
        <v>-</v>
      </c>
      <c r="L14" s="57" t="str">
        <f aca="false">IFERROR(heuredim(G14,H14,B14,HSN_deb,HSN_fin,1)+IF(I14="-",0,heuredim(I14,J14,B14,HSN_deb,HSN_fin,1)),"-")</f>
        <v>-</v>
      </c>
      <c r="M14" s="58" t="str">
        <f aca="false">IFERROR(heurehn(G14,H14,B14,HSNu_deb,HSNu_fin,1)+IF(I14="-",0,heurehn(I14,J14,B14,HSNu_deb,HSNu_fin,1)),"-")</f>
        <v>-</v>
      </c>
      <c r="N14" s="59" t="n">
        <f aca="false">SUM(K14:M14)</f>
        <v>0</v>
      </c>
      <c r="O14" s="60" t="n">
        <f aca="false">IFERROR(heurehn(G14,H14,B14,HPN_deb,HPN_fin,1)+IF(I14="-",0,heurehn(I14,J14,B14,HPN_deb,HPN_fin,1)),"0")+IFERROR(VLOOKUP($D14,[1]CPL!$A$1:$E$1048576,5,0),"0")</f>
        <v>0</v>
      </c>
      <c r="P14" s="61" t="n">
        <f aca="false">IFERROR(VLOOKUP($D14,[1]RIPPEURS!$A$1:$F$1048576,6,0),1)</f>
        <v>0</v>
      </c>
      <c r="S14" s="73"/>
      <c r="T14" s="73"/>
      <c r="U14" s="74"/>
      <c r="V14" s="78" t="s">
        <v>31</v>
      </c>
      <c r="W14" s="79" t="s">
        <v>32</v>
      </c>
      <c r="X14" s="80" t="s">
        <v>4</v>
      </c>
      <c r="Y14" s="81" t="s">
        <v>33</v>
      </c>
      <c r="Z14" s="74"/>
      <c r="AA14" s="76"/>
      <c r="AB14" s="77"/>
    </row>
    <row r="15" customFormat="false" ht="23" hidden="false" customHeight="true" outlineLevel="0" collapsed="false">
      <c r="A15" s="47" t="n">
        <f aca="false">B15</f>
        <v>43221</v>
      </c>
      <c r="B15" s="48" t="n">
        <f aca="false">B14+1</f>
        <v>43221</v>
      </c>
      <c r="C15" s="49" t="n">
        <f aca="false">INDEX('[1]Base de Travail Mensuelle'!$A$1:$AMJ$1048576,MATCH($T$8,'[1]Base de Travail Mensuelle'!$A$1:$A$1048576,0),MATCH(B15,'[1]Base de Travail Mensuelle'!$A$1:$AMJ$1,0))</f>
        <v>0</v>
      </c>
      <c r="D15" s="50" t="n">
        <f aca="false">INDEX([1]Pointage!$A$1:$AMJ$1048576,MATCH($T$8,[1]Pointage!$A$1:$A$1048576,0),MATCH(B15,[1]Pointage!$A$1:$AMJ$1,0))</f>
        <v>0</v>
      </c>
      <c r="E15" s="51" t="str">
        <f aca="false">IF(ISERROR(FIND("|",$D15,1)),IFERROR(VLOOKUP($D15,[1]CPL!$K$1:$K$1048576,1,0),""),LEFT($D15,FIND("|",$D15,1)-2))</f>
        <v/>
      </c>
      <c r="F15" s="52" t="str">
        <f aca="false">IF(ISERROR(FIND("|",D15,1)),IFERROR(VLOOKUP($D15,[1]CPL!$K$1:$N$1048576,4,0),""),MID(D15,FIND("|",D15,1)+2,999))</f>
        <v/>
      </c>
      <c r="G15" s="53" t="str">
        <f aca="false">IFERROR(TIMEVALUE(LEFT(F15,FIND("-",F15,1)-1)),"-")</f>
        <v>-</v>
      </c>
      <c r="H15" s="54" t="str">
        <f aca="false">IFERROR(TIMEVALUE(MID(F15,FIND("-",F15,1)+1,5)),"-")</f>
        <v>-</v>
      </c>
      <c r="I15" s="54" t="str">
        <f aca="false">IFERROR(IF(ISERROR(FIND("/",F15,1)),"-",TIMEVALUE(MID(F15,FIND("/",F15,1)+2,5))),"-")</f>
        <v>-</v>
      </c>
      <c r="J15" s="55" t="str">
        <f aca="false">IFERROR(IF(ISERROR(FIND("/",F15,1)),"-",TIMEVALUE(MID(F15,FIND("/",F15,1)+8,5))),"-")</f>
        <v>-</v>
      </c>
      <c r="K15" s="56" t="str">
        <f aca="false">IF(AND(L15&gt;0,L15&lt;99),"-",IFERROR(heurehn(G15,H15,B15,HSN_deb,HSN_fin,1)+IF(I15="-",0,heurehn(I15,J15,B15,HSN_deb,HSN_fin,1)),"-"))</f>
        <v>-</v>
      </c>
      <c r="L15" s="57" t="str">
        <f aca="false">IFERROR(heuredim(G15,H15,B15,HSN_deb,HSN_fin,1)+IF(I15="-",0,heuredim(I15,J15,B15,HSN_deb,HSN_fin,1)),"-")</f>
        <v>-</v>
      </c>
      <c r="M15" s="58" t="str">
        <f aca="false">IFERROR(heurehn(G15,H15,B15,HSNu_deb,HSNu_fin,1)+IF(I15="-",0,heurehn(I15,J15,B15,HSNu_deb,HSNu_fin,1)),"-")</f>
        <v>-</v>
      </c>
      <c r="N15" s="59" t="n">
        <f aca="false">SUM(K15:M15)</f>
        <v>0</v>
      </c>
      <c r="O15" s="60" t="n">
        <f aca="false">IFERROR(heurehn(G15,H15,B15,HPN_deb,HPN_fin,1)+IF(I15="-",0,heurehn(I15,J15,B15,HPN_deb,HPN_fin,1)),"0")+IFERROR(VLOOKUP($D15,[1]CPL!$A$1:$E$1048576,5,0),"0")</f>
        <v>0</v>
      </c>
      <c r="P15" s="61" t="n">
        <f aca="false">IFERROR(VLOOKUP($D15,[1]RIPPEURS!$A$1:$F$1048576,6,0),1)</f>
        <v>0</v>
      </c>
      <c r="S15" s="82" t="n">
        <f aca="false">WEEKDAY(T15,1)</f>
        <v>7</v>
      </c>
      <c r="T15" s="83" t="n">
        <f aca="false">$B5</f>
        <v>43211</v>
      </c>
      <c r="U15" s="84" t="str">
        <f aca="false">IF($E5="HS presta. Except","",$F5)</f>
        <v/>
      </c>
      <c r="V15" s="85" t="str">
        <f aca="false">IF(AND(L5&gt;0,L5&lt;99),"-",IFERROR(heurehn(G5,H5,B5,HSN_deb,HSN_fin,1)+IF(I5="-",0,heurehn(I5,J5,B5,HSN_deb,HSN_fin,1)),"-"))</f>
        <v>-</v>
      </c>
      <c r="W15" s="86" t="str">
        <f aca="false">IFERROR(heuredim(G5,H5,B5,HSN_deb,HSN_fin,1)+IF(I5="-",0,heuredim(I5,J5,B5,HSN_deb,HSN_fin,1)),"-")</f>
        <v>-</v>
      </c>
      <c r="X15" s="87" t="str">
        <f aca="false">IFERROR(heurehn(G5,H5,B5,HSNu_deb,HSNu_fin,1)+IF(I5="-",0,heurehn(I5,J5,B5,HSNu_deb,HSNu_fin,1)),"-")</f>
        <v>-</v>
      </c>
      <c r="Y15" s="88" t="n">
        <f aca="false">IF($E5="HS presta. Except","0",$N5)</f>
        <v>0</v>
      </c>
      <c r="Z15" s="89"/>
      <c r="AA15" s="90"/>
      <c r="AB15" s="91" t="str">
        <f aca="false">$E5</f>
        <v/>
      </c>
    </row>
    <row r="16" customFormat="false" ht="23" hidden="false" customHeight="true" outlineLevel="0" collapsed="false">
      <c r="A16" s="47" t="n">
        <f aca="false">B16</f>
        <v>43222</v>
      </c>
      <c r="B16" s="48" t="n">
        <f aca="false">B15+1</f>
        <v>43222</v>
      </c>
      <c r="C16" s="49" t="n">
        <f aca="false">INDEX('[1]Base de Travail Mensuelle'!$A$1:$AMJ$1048576,MATCH($T$8,'[1]Base de Travail Mensuelle'!$A$1:$A$1048576,0),MATCH(B16,'[1]Base de Travail Mensuelle'!$A$1:$AMJ$1,0))</f>
        <v>0</v>
      </c>
      <c r="D16" s="50" t="n">
        <f aca="false">INDEX([1]Pointage!$A$1:$AMJ$1048576,MATCH($T$8,[1]Pointage!$A$1:$A$1048576,0),MATCH(B16,[1]Pointage!$A$1:$AMJ$1,0))</f>
        <v>0</v>
      </c>
      <c r="E16" s="51" t="str">
        <f aca="false">IF(ISERROR(FIND("|",$D16,1)),IFERROR(VLOOKUP($D16,[1]CPL!$K$1:$K$1048576,1,0),""),LEFT($D16,FIND("|",$D16,1)-2))</f>
        <v/>
      </c>
      <c r="F16" s="52" t="str">
        <f aca="false">IF(ISERROR(FIND("|",D16,1)),IFERROR(VLOOKUP($D16,[1]CPL!$K$1:$N$1048576,4,0),""),MID(D16,FIND("|",D16,1)+2,999))</f>
        <v/>
      </c>
      <c r="G16" s="53" t="str">
        <f aca="false">IFERROR(TIMEVALUE(LEFT(F16,FIND("-",F16,1)-1)),"-")</f>
        <v>-</v>
      </c>
      <c r="H16" s="54" t="str">
        <f aca="false">IFERROR(TIMEVALUE(MID(F16,FIND("-",F16,1)+1,5)),"-")</f>
        <v>-</v>
      </c>
      <c r="I16" s="54" t="str">
        <f aca="false">IFERROR(IF(ISERROR(FIND("/",F16,1)),"-",TIMEVALUE(MID(F16,FIND("/",F16,1)+2,5))),"-")</f>
        <v>-</v>
      </c>
      <c r="J16" s="55" t="str">
        <f aca="false">IFERROR(IF(ISERROR(FIND("/",F16,1)),"-",TIMEVALUE(MID(F16,FIND("/",F16,1)+8,5))),"-")</f>
        <v>-</v>
      </c>
      <c r="K16" s="56" t="str">
        <f aca="false">IF(AND(L16&gt;0,L16&lt;99),"-",IFERROR(heurehn(G16,H16,B16,HSN_deb,HSN_fin,1)+IF(I16="-",0,heurehn(I16,J16,B16,HSN_deb,HSN_fin,1)),"-"))</f>
        <v>-</v>
      </c>
      <c r="L16" s="57" t="str">
        <f aca="false">IFERROR(heuredim(G16,H16,B16,HSN_deb,HSN_fin,1)+IF(I16="-",0,heuredim(I16,J16,B16,HSN_deb,HSN_fin,1)),"-")</f>
        <v>-</v>
      </c>
      <c r="M16" s="58" t="str">
        <f aca="false">IFERROR(heurehn(G16,H16,B16,HSNu_deb,HSNu_fin,1)+IF(I16="-",0,heurehn(I16,J16,B16,HSNu_deb,HSNu_fin,1)),"-")</f>
        <v>-</v>
      </c>
      <c r="N16" s="59" t="n">
        <f aca="false">SUM(K16:M16)</f>
        <v>0</v>
      </c>
      <c r="O16" s="60" t="n">
        <f aca="false">IFERROR(heurehn(G16,H16,B16,HPN_deb,HPN_fin,1)+IF(I16="-",0,heurehn(I16,J16,B16,HPN_deb,HPN_fin,1)),"0")+IFERROR(VLOOKUP($D16,[1]CPL!$A$1:$E$1048576,5,0),"0")</f>
        <v>0</v>
      </c>
      <c r="P16" s="61" t="n">
        <f aca="false">IFERROR(VLOOKUP($D16,[1]RIPPEURS!$A$1:$F$1048576,6,0),1)</f>
        <v>0</v>
      </c>
      <c r="S16" s="82" t="n">
        <f aca="false">WEEKDAY(T16,1)</f>
        <v>1</v>
      </c>
      <c r="T16" s="83" t="n">
        <f aca="false">$B6</f>
        <v>43212</v>
      </c>
      <c r="U16" s="84" t="str">
        <f aca="false">IF($E6="HS presta. Except","",$F6)</f>
        <v/>
      </c>
      <c r="V16" s="85" t="str">
        <f aca="false">IF(AND(L6&gt;0,L6&lt;99),"-",IFERROR(heurehn(G6,H6,B6,HSN_deb,HSN_fin,1)+IF(I6="-",0,heurehn(I6,J6,B6,HSN_deb,HSN_fin,1)),"-"))</f>
        <v>-</v>
      </c>
      <c r="W16" s="86" t="str">
        <f aca="false">IFERROR(heuredim(G6,H6,B6,HSN_deb,HSN_fin,1)+IF(I6="-",0,heuredim(I6,J6,B6,HSN_deb,HSN_fin,1)),"-")</f>
        <v>-</v>
      </c>
      <c r="X16" s="87" t="str">
        <f aca="false">IFERROR(heurehn(G6,H6,B6,HSNu_deb,HSNu_fin,1)+IF(I6="-",0,heurehn(I6,J6,B6,HSNu_deb,HSNu_fin,1)),"-")</f>
        <v>-</v>
      </c>
      <c r="Y16" s="88" t="n">
        <f aca="false">IF($E6="HS presta. Except","0",$N6)</f>
        <v>0</v>
      </c>
      <c r="Z16" s="89"/>
      <c r="AA16" s="90"/>
      <c r="AB16" s="91" t="str">
        <f aca="false">$E6</f>
        <v/>
      </c>
    </row>
    <row r="17" customFormat="false" ht="23" hidden="false" customHeight="true" outlineLevel="0" collapsed="false">
      <c r="A17" s="47" t="n">
        <f aca="false">B17</f>
        <v>43223</v>
      </c>
      <c r="B17" s="48" t="n">
        <f aca="false">B16+1</f>
        <v>43223</v>
      </c>
      <c r="C17" s="49" t="n">
        <f aca="false">INDEX('[1]Base de Travail Mensuelle'!$A$1:$AMJ$1048576,MATCH($T$8,'[1]Base de Travail Mensuelle'!$A$1:$A$1048576,0),MATCH(B17,'[1]Base de Travail Mensuelle'!$A$1:$AMJ$1,0))</f>
        <v>0</v>
      </c>
      <c r="D17" s="50" t="n">
        <f aca="false">INDEX([1]Pointage!$A$1:$AMJ$1048576,MATCH($T$8,[1]Pointage!$A$1:$A$1048576,0),MATCH(B17,[1]Pointage!$A$1:$AMJ$1,0))</f>
        <v>0</v>
      </c>
      <c r="E17" s="51" t="str">
        <f aca="false">IF(ISERROR(FIND("|",$D17,1)),IFERROR(VLOOKUP($D17,[1]CPL!$K$1:$K$1048576,1,0),""),LEFT($D17,FIND("|",$D17,1)-2))</f>
        <v/>
      </c>
      <c r="F17" s="52" t="str">
        <f aca="false">IF(ISERROR(FIND("|",D17,1)),IFERROR(VLOOKUP($D17,[1]CPL!$K$1:$N$1048576,4,0),""),MID(D17,FIND("|",D17,1)+2,999))</f>
        <v/>
      </c>
      <c r="G17" s="53" t="str">
        <f aca="false">IFERROR(TIMEVALUE(LEFT(F17,FIND("-",F17,1)-1)),"-")</f>
        <v>-</v>
      </c>
      <c r="H17" s="54" t="str">
        <f aca="false">IFERROR(TIMEVALUE(MID(F17,FIND("-",F17,1)+1,5)),"-")</f>
        <v>-</v>
      </c>
      <c r="I17" s="54" t="str">
        <f aca="false">IFERROR(IF(ISERROR(FIND("/",F17,1)),"-",TIMEVALUE(MID(F17,FIND("/",F17,1)+2,5))),"-")</f>
        <v>-</v>
      </c>
      <c r="J17" s="55" t="str">
        <f aca="false">IFERROR(IF(ISERROR(FIND("/",F17,1)),"-",TIMEVALUE(MID(F17,FIND("/",F17,1)+8,5))),"-")</f>
        <v>-</v>
      </c>
      <c r="K17" s="56" t="str">
        <f aca="false">IF(AND(L17&gt;0,L17&lt;99),"-",IFERROR(heurehn(G17,H17,B17,HSN_deb,HSN_fin,1)+IF(I17="-",0,heurehn(I17,J17,B17,HSN_deb,HSN_fin,1)),"-"))</f>
        <v>-</v>
      </c>
      <c r="L17" s="57" t="str">
        <f aca="false">IFERROR(heuredim(G17,H17,B17,HSN_deb,HSN_fin,1)+IF(I17="-",0,heuredim(I17,J17,B17,HSN_deb,HSN_fin,1)),"-")</f>
        <v>-</v>
      </c>
      <c r="M17" s="58" t="str">
        <f aca="false">IFERROR(heurehn(G17,H17,B17,HSNu_deb,HSNu_fin,1)+IF(I17="-",0,heurehn(I17,J17,B17,HSNu_deb,HSNu_fin,1)),"-")</f>
        <v>-</v>
      </c>
      <c r="N17" s="59" t="n">
        <f aca="false">SUM(K17:M17)</f>
        <v>0</v>
      </c>
      <c r="O17" s="60" t="n">
        <f aca="false">IFERROR(heurehn(G17,H17,B17,HPN_deb,HPN_fin,1)+IF(I17="-",0,heurehn(I17,J17,B17,HPN_deb,HPN_fin,1)),"0")+IFERROR(VLOOKUP($D17,[1]CPL!$A$1:$E$1048576,5,0),"0")</f>
        <v>0</v>
      </c>
      <c r="P17" s="61" t="n">
        <f aca="false">IFERROR(VLOOKUP($D17,[1]RIPPEURS!$A$1:$F$1048576,6,0),1)</f>
        <v>0</v>
      </c>
      <c r="S17" s="82" t="n">
        <f aca="false">WEEKDAY(T17,1)</f>
        <v>2</v>
      </c>
      <c r="T17" s="83" t="n">
        <f aca="false">$B7</f>
        <v>43213</v>
      </c>
      <c r="U17" s="84" t="str">
        <f aca="false">IF($E7="HS presta. Except","",$F7)</f>
        <v/>
      </c>
      <c r="V17" s="85" t="str">
        <f aca="false">IF(AND(L7&gt;0,L7&lt;99),"-",IFERROR(heurehn(G7,H7,B7,HSN_deb,HSN_fin,1)+IF(I7="-",0,heurehn(I7,J7,B7,HSN_deb,HSN_fin,1)),"-"))</f>
        <v>-</v>
      </c>
      <c r="W17" s="86" t="str">
        <f aca="false">IFERROR(heuredim(G7,H7,B7,HSN_deb,HSN_fin,1)+IF(I7="-",0,heuredim(I7,J7,B7,HSN_deb,HSN_fin,1)),"-")</f>
        <v>-</v>
      </c>
      <c r="X17" s="87" t="str">
        <f aca="false">IFERROR(heurehn(G7,H7,B7,HSNu_deb,HSNu_fin,1)+IF(I7="-",0,heurehn(I7,J7,B7,HSNu_deb,HSNu_fin,1)),"-")</f>
        <v>-</v>
      </c>
      <c r="Y17" s="88" t="n">
        <f aca="false">IF($E7="HS presta. Except","0",$N7)</f>
        <v>0</v>
      </c>
      <c r="Z17" s="89"/>
      <c r="AA17" s="90"/>
      <c r="AB17" s="91" t="str">
        <f aca="false">$E7</f>
        <v/>
      </c>
    </row>
    <row r="18" s="92" customFormat="true" ht="23" hidden="false" customHeight="true" outlineLevel="0" collapsed="false">
      <c r="A18" s="47" t="n">
        <f aca="false">B18</f>
        <v>43224</v>
      </c>
      <c r="B18" s="48" t="n">
        <f aca="false">B17+1</f>
        <v>43224</v>
      </c>
      <c r="C18" s="49" t="n">
        <f aca="false">INDEX('[1]Base de Travail Mensuelle'!$A$1:$AMJ$1048576,MATCH($T$8,'[1]Base de Travail Mensuelle'!$A$1:$A$1048576,0),MATCH(B18,'[1]Base de Travail Mensuelle'!$A$1:$AMJ$1,0))</f>
        <v>0</v>
      </c>
      <c r="D18" s="50" t="n">
        <f aca="false">INDEX([1]Pointage!$A$1:$AMJ$1048576,MATCH($T$8,[1]Pointage!$A$1:$A$1048576,0),MATCH(B18,[1]Pointage!$A$1:$AMJ$1,0))</f>
        <v>0</v>
      </c>
      <c r="E18" s="51" t="str">
        <f aca="false">IF(ISERROR(FIND("|",$D18,1)),IFERROR(VLOOKUP($D18,[1]CPL!$K$1:$K$1048576,1,0),""),LEFT($D18,FIND("|",$D18,1)-2))</f>
        <v/>
      </c>
      <c r="F18" s="52" t="str">
        <f aca="false">IF(ISERROR(FIND("|",D18,1)),IFERROR(VLOOKUP($D18,[1]CPL!$K$1:$N$1048576,4,0),""),MID(D18,FIND("|",D18,1)+2,999))</f>
        <v/>
      </c>
      <c r="G18" s="53" t="str">
        <f aca="false">IFERROR(TIMEVALUE(LEFT(F18,FIND("-",F18,1)-1)),"-")</f>
        <v>-</v>
      </c>
      <c r="H18" s="54" t="str">
        <f aca="false">IFERROR(TIMEVALUE(MID(F18,FIND("-",F18,1)+1,5)),"-")</f>
        <v>-</v>
      </c>
      <c r="I18" s="54" t="str">
        <f aca="false">IFERROR(IF(ISERROR(FIND("/",F18,1)),"-",TIMEVALUE(MID(F18,FIND("/",F18,1)+2,5))),"-")</f>
        <v>-</v>
      </c>
      <c r="J18" s="55" t="str">
        <f aca="false">IFERROR(IF(ISERROR(FIND("/",F18,1)),"-",TIMEVALUE(MID(F18,FIND("/",F18,1)+8,5))),"-")</f>
        <v>-</v>
      </c>
      <c r="K18" s="56" t="str">
        <f aca="false">IF(AND(L18&gt;0,L18&lt;99),"-",IFERROR(heurehn(G18,H18,B18,HSN_deb,HSN_fin,1)+IF(I18="-",0,heurehn(I18,J18,B18,HSN_deb,HSN_fin,1)),"-"))</f>
        <v>-</v>
      </c>
      <c r="L18" s="57" t="str">
        <f aca="false">IFERROR(heuredim(G18,H18,B18,HSN_deb,HSN_fin,1)+IF(I18="-",0,heuredim(I18,J18,B18,HSN_deb,HSN_fin,1)),"-")</f>
        <v>-</v>
      </c>
      <c r="M18" s="58" t="str">
        <f aca="false">IFERROR(heurehn(G18,H18,B18,HSNu_deb,HSNu_fin,1)+IF(I18="-",0,heurehn(I18,J18,B18,HSNu_deb,HSNu_fin,1)),"-")</f>
        <v>-</v>
      </c>
      <c r="N18" s="59" t="n">
        <f aca="false">SUM(K18:M18)</f>
        <v>0</v>
      </c>
      <c r="O18" s="60" t="n">
        <f aca="false">IFERROR(heurehn(G18,H18,B18,HPN_deb,HPN_fin,1)+IF(I18="-",0,heurehn(I18,J18,B18,HPN_deb,HPN_fin,1)),"0")+IFERROR(VLOOKUP($D18,[1]CPL!$A$1:$E$1048576,5,0),"0")</f>
        <v>0</v>
      </c>
      <c r="P18" s="61" t="n">
        <f aca="false">IFERROR(VLOOKUP($D18,[1]RIPPEURS!$A$1:$F$1048576,6,0),1)</f>
        <v>0</v>
      </c>
      <c r="Q18" s="1"/>
      <c r="R18" s="5"/>
      <c r="S18" s="82" t="n">
        <f aca="false">WEEKDAY(T18,1)</f>
        <v>3</v>
      </c>
      <c r="T18" s="83" t="n">
        <f aca="false">$B8</f>
        <v>43214</v>
      </c>
      <c r="U18" s="84" t="str">
        <f aca="false">IF($E8="HS presta. Except","",$F8)</f>
        <v/>
      </c>
      <c r="V18" s="85" t="str">
        <f aca="false">IF(AND(L8&gt;0,L8&lt;99),"-",IFERROR(heurehn(G8,H8,B8,HSN_deb,HSN_fin,1)+IF(I8="-",0,heurehn(I8,J8,B8,HSN_deb,HSN_fin,1)),"-"))</f>
        <v>-</v>
      </c>
      <c r="W18" s="86" t="str">
        <f aca="false">IFERROR(heuredim(G8,H8,B8,HSN_deb,HSN_fin,1)+IF(I8="-",0,heuredim(I8,J8,B8,HSN_deb,HSN_fin,1)),"-")</f>
        <v>-</v>
      </c>
      <c r="X18" s="87" t="str">
        <f aca="false">IFERROR(heurehn(G8,H8,B8,HSNu_deb,HSNu_fin,1)+IF(I8="-",0,heurehn(I8,J8,B8,HSNu_deb,HSNu_fin,1)),"-")</f>
        <v>-</v>
      </c>
      <c r="Y18" s="88" t="n">
        <f aca="false">IF($E8="HS presta. Except","0",$N8)</f>
        <v>0</v>
      </c>
      <c r="Z18" s="89"/>
      <c r="AA18" s="90"/>
      <c r="AB18" s="91" t="str">
        <f aca="false">$E8</f>
        <v/>
      </c>
      <c r="AC18" s="1"/>
    </row>
    <row r="19" s="92" customFormat="true" ht="23" hidden="false" customHeight="true" outlineLevel="0" collapsed="false">
      <c r="A19" s="47" t="n">
        <f aca="false">B19</f>
        <v>43225</v>
      </c>
      <c r="B19" s="48" t="n">
        <f aca="false">B18+1</f>
        <v>43225</v>
      </c>
      <c r="C19" s="49" t="n">
        <f aca="false">INDEX('[1]Base de Travail Mensuelle'!$A$1:$AMJ$1048576,MATCH($T$8,'[1]Base de Travail Mensuelle'!$A$1:$A$1048576,0),MATCH(B19,'[1]Base de Travail Mensuelle'!$A$1:$AMJ$1,0))</f>
        <v>0</v>
      </c>
      <c r="D19" s="50" t="n">
        <f aca="false">INDEX([1]Pointage!$A$1:$AMJ$1048576,MATCH($T$8,[1]Pointage!$A$1:$A$1048576,0),MATCH(B19,[1]Pointage!$A$1:$AMJ$1,0))</f>
        <v>0</v>
      </c>
      <c r="E19" s="51" t="str">
        <f aca="false">IF(ISERROR(FIND("|",$D19,1)),IFERROR(VLOOKUP($D19,[1]CPL!$K$1:$K$1048576,1,0),""),LEFT($D19,FIND("|",$D19,1)-2))</f>
        <v/>
      </c>
      <c r="F19" s="52" t="str">
        <f aca="false">IF(ISERROR(FIND("|",D19,1)),IFERROR(VLOOKUP($D19,[1]CPL!$K$1:$N$1048576,4,0),""),MID(D19,FIND("|",D19,1)+2,999))</f>
        <v/>
      </c>
      <c r="G19" s="53" t="str">
        <f aca="false">IFERROR(TIMEVALUE(LEFT(F19,FIND("-",F19,1)-1)),"-")</f>
        <v>-</v>
      </c>
      <c r="H19" s="54" t="str">
        <f aca="false">IFERROR(TIMEVALUE(MID(F19,FIND("-",F19,1)+1,5)),"-")</f>
        <v>-</v>
      </c>
      <c r="I19" s="54" t="str">
        <f aca="false">IFERROR(IF(ISERROR(FIND("/",F19,1)),"-",TIMEVALUE(MID(F19,FIND("/",F19,1)+2,5))),"-")</f>
        <v>-</v>
      </c>
      <c r="J19" s="55" t="str">
        <f aca="false">IFERROR(IF(ISERROR(FIND("/",F19,1)),"-",TIMEVALUE(MID(F19,FIND("/",F19,1)+8,5))),"-")</f>
        <v>-</v>
      </c>
      <c r="K19" s="56" t="str">
        <f aca="false">IF(AND(L19&gt;0,L19&lt;99),"-",IFERROR(heurehn(G19,H19,B19,HSN_deb,HSN_fin,1)+IF(I19="-",0,heurehn(I19,J19,B19,HSN_deb,HSN_fin,1)),"-"))</f>
        <v>-</v>
      </c>
      <c r="L19" s="57" t="str">
        <f aca="false">IFERROR(heuredim(G19,H19,B19,HSN_deb,HSN_fin,1)+IF(I19="-",0,heuredim(I19,J19,B19,HSN_deb,HSN_fin,1)),"-")</f>
        <v>-</v>
      </c>
      <c r="M19" s="58" t="str">
        <f aca="false">IFERROR(heurehn(G19,H19,B19,HSNu_deb,HSNu_fin,1)+IF(I19="-",0,heurehn(I19,J19,B19,HSNu_deb,HSNu_fin,1)),"-")</f>
        <v>-</v>
      </c>
      <c r="N19" s="59" t="n">
        <f aca="false">SUM(K19:M19)</f>
        <v>0</v>
      </c>
      <c r="O19" s="60" t="n">
        <f aca="false">IFERROR(heurehn(G19,H19,B19,HPN_deb,HPN_fin,1)+IF(I19="-",0,heurehn(I19,J19,B19,HPN_deb,HPN_fin,1)),"0")+IFERROR(VLOOKUP($D19,[1]CPL!$A$1:$E$1048576,5,0),"0")</f>
        <v>0</v>
      </c>
      <c r="P19" s="61" t="n">
        <f aca="false">IFERROR(VLOOKUP($D19,[1]RIPPEURS!$A$1:$F$1048576,6,0),1)</f>
        <v>0</v>
      </c>
      <c r="Q19" s="1"/>
      <c r="R19" s="5"/>
      <c r="S19" s="82" t="n">
        <f aca="false">WEEKDAY(T19,1)</f>
        <v>4</v>
      </c>
      <c r="T19" s="83" t="n">
        <f aca="false">$B9</f>
        <v>43215</v>
      </c>
      <c r="U19" s="84" t="str">
        <f aca="false">IF($E9="HS presta. Except","",$F9)</f>
        <v/>
      </c>
      <c r="V19" s="85" t="str">
        <f aca="false">IF(AND(L9&gt;0,L9&lt;99),"-",IFERROR(heurehn(G9,H9,B9,HSN_deb,HSN_fin,1)+IF(I9="-",0,heurehn(I9,J9,B9,HSN_deb,HSN_fin,1)),"-"))</f>
        <v>-</v>
      </c>
      <c r="W19" s="86" t="str">
        <f aca="false">IFERROR(heuredim(G9,H9,B9,HSN_deb,HSN_fin,1)+IF(I9="-",0,heuredim(I9,J9,B9,HSN_deb,HSN_fin,1)),"-")</f>
        <v>-</v>
      </c>
      <c r="X19" s="87" t="str">
        <f aca="false">IFERROR(heurehn(G9,H9,B9,HSNu_deb,HSNu_fin,1)+IF(I9="-",0,heurehn(I9,J9,B9,HSNu_deb,HSNu_fin,1)),"-")</f>
        <v>-</v>
      </c>
      <c r="Y19" s="88" t="n">
        <f aca="false">IF($E9="HS presta. Except","0",$N9)</f>
        <v>0</v>
      </c>
      <c r="Z19" s="89"/>
      <c r="AA19" s="90"/>
      <c r="AB19" s="91" t="str">
        <f aca="false">$E9</f>
        <v/>
      </c>
      <c r="AC19" s="1"/>
    </row>
    <row r="20" customFormat="false" ht="23" hidden="false" customHeight="true" outlineLevel="0" collapsed="false">
      <c r="A20" s="47" t="n">
        <f aca="false">B20</f>
        <v>43226</v>
      </c>
      <c r="B20" s="48" t="n">
        <f aca="false">B19+1</f>
        <v>43226</v>
      </c>
      <c r="C20" s="49" t="n">
        <f aca="false">INDEX('[1]Base de Travail Mensuelle'!$A$1:$AMJ$1048576,MATCH($T$8,'[1]Base de Travail Mensuelle'!$A$1:$A$1048576,0),MATCH(B20,'[1]Base de Travail Mensuelle'!$A$1:$AMJ$1,0))</f>
        <v>0</v>
      </c>
      <c r="D20" s="50" t="n">
        <f aca="false">INDEX([1]Pointage!$A$1:$AMJ$1048576,MATCH($T$8,[1]Pointage!$A$1:$A$1048576,0),MATCH(B20,[1]Pointage!$A$1:$AMJ$1,0))</f>
        <v>0</v>
      </c>
      <c r="E20" s="51" t="str">
        <f aca="false">IF(ISERROR(FIND("|",$D20,1)),IFERROR(VLOOKUP($D20,[1]CPL!$K$1:$K$1048576,1,0),""),LEFT($D20,FIND("|",$D20,1)-2))</f>
        <v/>
      </c>
      <c r="F20" s="52" t="str">
        <f aca="false">IF(ISERROR(FIND("|",D20,1)),IFERROR(VLOOKUP($D20,[1]CPL!$K$1:$N$1048576,4,0),""),MID(D20,FIND("|",D20,1)+2,999))</f>
        <v/>
      </c>
      <c r="G20" s="53" t="str">
        <f aca="false">IFERROR(TIMEVALUE(LEFT(F20,FIND("-",F20,1)-1)),"-")</f>
        <v>-</v>
      </c>
      <c r="H20" s="54" t="str">
        <f aca="false">IFERROR(TIMEVALUE(MID(F20,FIND("-",F20,1)+1,5)),"-")</f>
        <v>-</v>
      </c>
      <c r="I20" s="54" t="str">
        <f aca="false">IFERROR(IF(ISERROR(FIND("/",F20,1)),"-",TIMEVALUE(MID(F20,FIND("/",F20,1)+2,5))),"-")</f>
        <v>-</v>
      </c>
      <c r="J20" s="55" t="str">
        <f aca="false">IFERROR(IF(ISERROR(FIND("/",F20,1)),"-",TIMEVALUE(MID(F20,FIND("/",F20,1)+8,5))),"-")</f>
        <v>-</v>
      </c>
      <c r="K20" s="56" t="str">
        <f aca="false">IF(AND(L20&gt;0,L20&lt;99),"-",IFERROR(heurehn(G20,H20,B20,HSN_deb,HSN_fin,1)+IF(I20="-",0,heurehn(I20,J20,B20,HSN_deb,HSN_fin,1)),"-"))</f>
        <v>-</v>
      </c>
      <c r="L20" s="57" t="str">
        <f aca="false">IFERROR(heuredim(G20,H20,B20,HSN_deb,HSN_fin,1)+IF(I20="-",0,heuredim(I20,J20,B20,HSN_deb,HSN_fin,1)),"-")</f>
        <v>-</v>
      </c>
      <c r="M20" s="58" t="str">
        <f aca="false">IFERROR(heurehn(G20,H20,B20,HSNu_deb,HSNu_fin,1)+IF(I20="-",0,heurehn(I20,J20,B20,HSNu_deb,HSNu_fin,1)),"-")</f>
        <v>-</v>
      </c>
      <c r="N20" s="59" t="n">
        <f aca="false">SUM(K20:M20)</f>
        <v>0</v>
      </c>
      <c r="O20" s="60" t="n">
        <f aca="false">IFERROR(heurehn(G20,H20,B20,HPN_deb,HPN_fin,1)+IF(I20="-",0,heurehn(I20,J20,B20,HPN_deb,HPN_fin,1)),"0")+IFERROR(VLOOKUP($D20,[1]CPL!$A$1:$E$1048576,5,0),"0")</f>
        <v>0</v>
      </c>
      <c r="P20" s="61" t="n">
        <f aca="false">IFERROR(VLOOKUP($D20,[1]RIPPEURS!$A$1:$F$1048576,6,0),1)</f>
        <v>0</v>
      </c>
      <c r="S20" s="82" t="n">
        <f aca="false">WEEKDAY(T20,1)</f>
        <v>5</v>
      </c>
      <c r="T20" s="83" t="n">
        <f aca="false">$B10</f>
        <v>43216</v>
      </c>
      <c r="U20" s="84" t="str">
        <f aca="false">IF($E10="HS presta. Except","",$F10)</f>
        <v/>
      </c>
      <c r="V20" s="85" t="str">
        <f aca="false">IF(AND(L10&gt;0,L10&lt;99),"-",IFERROR(heurehn(G10,H10,B10,HSN_deb,HSN_fin,1)+IF(I10="-",0,heurehn(I10,J10,B10,HSN_deb,HSN_fin,1)),"-"))</f>
        <v>-</v>
      </c>
      <c r="W20" s="86" t="str">
        <f aca="false">IFERROR(heuredim(G10,H10,B10,HSN_deb,HSN_fin,1)+IF(I10="-",0,heuredim(I10,J10,B10,HSN_deb,HSN_fin,1)),"-")</f>
        <v>-</v>
      </c>
      <c r="X20" s="87" t="str">
        <f aca="false">IFERROR(heurehn(G10,H10,B10,HSNu_deb,HSNu_fin,1)+IF(I10="-",0,heurehn(I10,J10,B10,HSNu_deb,HSNu_fin,1)),"-")</f>
        <v>-</v>
      </c>
      <c r="Y20" s="88" t="n">
        <f aca="false">IF($E10="HS presta. Except","0",$N10)</f>
        <v>0</v>
      </c>
      <c r="Z20" s="89"/>
      <c r="AA20" s="90"/>
      <c r="AB20" s="91" t="str">
        <f aca="false">$E10</f>
        <v/>
      </c>
    </row>
    <row r="21" customFormat="false" ht="23" hidden="false" customHeight="true" outlineLevel="0" collapsed="false">
      <c r="A21" s="47" t="n">
        <f aca="false">B21</f>
        <v>43227</v>
      </c>
      <c r="B21" s="48" t="n">
        <f aca="false">B20+1</f>
        <v>43227</v>
      </c>
      <c r="C21" s="49" t="n">
        <f aca="false">INDEX('[1]Base de Travail Mensuelle'!$A$1:$AMJ$1048576,MATCH($T$8,'[1]Base de Travail Mensuelle'!$A$1:$A$1048576,0),MATCH(B21,'[1]Base de Travail Mensuelle'!$A$1:$AMJ$1,0))</f>
        <v>0</v>
      </c>
      <c r="D21" s="50" t="str">
        <f aca="false">INDEX([1]Pointage!$A$1:$AMJ$1048576,MATCH($T$8,[1]Pointage!$A$1:$A$1048576,0),MATCH(B21,[1]Pointage!$A$1:$AMJ$1,0))</f>
        <v>ASTREINTE SEM</v>
      </c>
      <c r="E21" s="51" t="str">
        <f aca="false">IF(ISERROR(FIND("|",$D21,1)),IFERROR(VLOOKUP($D21,[1]CPL!$K$1:$K$1048576,1,0),""),LEFT($D21,FIND("|",$D21,1)-2))</f>
        <v>ASTREINTE SEM</v>
      </c>
      <c r="F21" s="52" t="str">
        <f aca="false">IF(ISERROR(FIND("|",D21,1)),IFERROR(VLOOKUP($D21,[1]CPL!$K$1:$N$1048576,4,0),""),MID(D21,FIND("|",D21,1)+2,999))</f>
        <v/>
      </c>
      <c r="G21" s="53" t="str">
        <f aca="false">IFERROR(TIMEVALUE(LEFT(F21,FIND("-",F21,1)-1)),"-")</f>
        <v>-</v>
      </c>
      <c r="H21" s="54" t="str">
        <f aca="false">IFERROR(TIMEVALUE(MID(F21,FIND("-",F21,1)+1,5)),"-")</f>
        <v>-</v>
      </c>
      <c r="I21" s="54" t="str">
        <f aca="false">IFERROR(IF(ISERROR(FIND("/",F21,1)),"-",TIMEVALUE(MID(F21,FIND("/",F21,1)+2,5))),"-")</f>
        <v>-</v>
      </c>
      <c r="J21" s="55" t="str">
        <f aca="false">IFERROR(IF(ISERROR(FIND("/",F21,1)),"-",TIMEVALUE(MID(F21,FIND("/",F21,1)+8,5))),"-")</f>
        <v>-</v>
      </c>
      <c r="K21" s="56" t="str">
        <f aca="false">IF(AND(L21&gt;0,L21&lt;99),"-",IFERROR(heurehn(G21,H21,B21,HSN_deb,HSN_fin,1)+IF(I21="-",0,heurehn(I21,J21,B21,HSN_deb,HSN_fin,1)),"-"))</f>
        <v>-</v>
      </c>
      <c r="L21" s="57" t="str">
        <f aca="false">IFERROR(heuredim(G21,H21,B21,HSN_deb,HSN_fin,1)+IF(I21="-",0,heuredim(I21,J21,B21,HSN_deb,HSN_fin,1)),"-")</f>
        <v>-</v>
      </c>
      <c r="M21" s="58" t="str">
        <f aca="false">IFERROR(heurehn(G21,H21,B21,HSNu_deb,HSNu_fin,1)+IF(I21="-",0,heurehn(I21,J21,B21,HSNu_deb,HSNu_fin,1)),"-")</f>
        <v>-</v>
      </c>
      <c r="N21" s="59" t="n">
        <f aca="false">SUM(K21:M21)</f>
        <v>0</v>
      </c>
      <c r="O21" s="60" t="n">
        <f aca="false">IFERROR(heurehn(G21,H21,B21,HPN_deb,HPN_fin,1)+IF(I21="-",0,heurehn(I21,J21,B21,HPN_deb,HPN_fin,1)),"0")+IFERROR(VLOOKUP($D21,[1]CPL!$A$1:$E$1048576,5,0),"0")</f>
        <v>0</v>
      </c>
      <c r="P21" s="61"/>
      <c r="S21" s="82" t="n">
        <f aca="false">WEEKDAY(T21,1)</f>
        <v>6</v>
      </c>
      <c r="T21" s="83" t="n">
        <f aca="false">$B11</f>
        <v>43217</v>
      </c>
      <c r="U21" s="84" t="str">
        <f aca="false">IF($E11="HS presta. Except","",$F11)</f>
        <v/>
      </c>
      <c r="V21" s="85" t="str">
        <f aca="false">IF(AND(L11&gt;0,L11&lt;99),"-",IFERROR(heurehn(G11,H11,B11,HSN_deb,HSN_fin,1)+IF(I11="-",0,heurehn(I11,J11,B11,HSN_deb,HSN_fin,1)),"-"))</f>
        <v>-</v>
      </c>
      <c r="W21" s="86" t="str">
        <f aca="false">IFERROR(heuredim(G11,H11,B11,HSN_deb,HSN_fin,1)+IF(I11="-",0,heuredim(I11,J11,B11,HSN_deb,HSN_fin,1)),"-")</f>
        <v>-</v>
      </c>
      <c r="X21" s="87" t="str">
        <f aca="false">IFERROR(heurehn(G11,H11,B11,HSNu_deb,HSNu_fin,1)+IF(I11="-",0,heurehn(I11,J11,B11,HSNu_deb,HSNu_fin,1)),"-")</f>
        <v>-</v>
      </c>
      <c r="Y21" s="88" t="n">
        <f aca="false">IF($E11="HS presta. Except","0",$N11)</f>
        <v>0</v>
      </c>
      <c r="Z21" s="89"/>
      <c r="AA21" s="90"/>
      <c r="AB21" s="91" t="str">
        <f aca="false">$E11</f>
        <v/>
      </c>
    </row>
    <row r="22" customFormat="false" ht="23" hidden="false" customHeight="true" outlineLevel="0" collapsed="false">
      <c r="A22" s="47" t="n">
        <f aca="false">B22</f>
        <v>43228</v>
      </c>
      <c r="B22" s="48" t="n">
        <f aca="false">B21+1</f>
        <v>43228</v>
      </c>
      <c r="C22" s="49" t="n">
        <f aca="false">INDEX('[1]Base de Travail Mensuelle'!$A$1:$AMJ$1048576,MATCH($T$8,'[1]Base de Travail Mensuelle'!$A$1:$A$1048576,0),MATCH(B22,'[1]Base de Travail Mensuelle'!$A$1:$AMJ$1,0))</f>
        <v>0</v>
      </c>
      <c r="D22" s="50" t="str">
        <f aca="false">INDEX([1]Pointage!$A$1:$AMJ$1048576,MATCH($T$8,[1]Pointage!$A$1:$A$1048576,0),MATCH(B22,[1]Pointage!$A$1:$AMJ$1,0))</f>
        <v>ASTREINTE SEM</v>
      </c>
      <c r="E22" s="51" t="str">
        <f aca="false">IF(ISERROR(FIND("|",$D22,1)),IFERROR(VLOOKUP($D22,[1]CPL!$K$1:$K$1048576,1,0),""),LEFT($D22,FIND("|",$D22,1)-2))</f>
        <v>ASTREINTE SEM</v>
      </c>
      <c r="F22" s="52" t="str">
        <f aca="false">IF(ISERROR(FIND("|",D22,1)),IFERROR(VLOOKUP($D22,[1]CPL!$K$1:$N$1048576,4,0),""),MID(D22,FIND("|",D22,1)+2,999))</f>
        <v/>
      </c>
      <c r="G22" s="53" t="str">
        <f aca="false">IFERROR(TIMEVALUE(LEFT(F22,FIND("-",F22,1)-1)),"-")</f>
        <v>-</v>
      </c>
      <c r="H22" s="54" t="str">
        <f aca="false">IFERROR(TIMEVALUE(MID(F22,FIND("-",F22,1)+1,5)),"-")</f>
        <v>-</v>
      </c>
      <c r="I22" s="54" t="str">
        <f aca="false">IFERROR(IF(ISERROR(FIND("/",F22,1)),"-",TIMEVALUE(MID(F22,FIND("/",F22,1)+2,5))),"-")</f>
        <v>-</v>
      </c>
      <c r="J22" s="55" t="str">
        <f aca="false">IFERROR(IF(ISERROR(FIND("/",F22,1)),"-",TIMEVALUE(MID(F22,FIND("/",F22,1)+8,5))),"-")</f>
        <v>-</v>
      </c>
      <c r="K22" s="56" t="str">
        <f aca="false">IF(AND(L22&gt;0,L22&lt;99),"-",IFERROR(heurehn(G22,H22,B22,HSN_deb,HSN_fin,1)+IF(I22="-",0,heurehn(I22,J22,B22,HSN_deb,HSN_fin,1)),"-"))</f>
        <v>-</v>
      </c>
      <c r="L22" s="57" t="str">
        <f aca="false">IFERROR(heuredim(G22,H22,B22,HSN_deb,HSN_fin,1)+IF(I22="-",0,heuredim(I22,J22,B22,HSN_deb,HSN_fin,1)),"-")</f>
        <v>-</v>
      </c>
      <c r="M22" s="58" t="str">
        <f aca="false">IFERROR(heurehn(G22,H22,B22,HSNu_deb,HSNu_fin,1)+IF(I22="-",0,heurehn(I22,J22,B22,HSNu_deb,HSNu_fin,1)),"-")</f>
        <v>-</v>
      </c>
      <c r="N22" s="59" t="n">
        <f aca="false">SUM(K22:M22)</f>
        <v>0</v>
      </c>
      <c r="O22" s="60" t="n">
        <f aca="false">IFERROR(heurehn(G22,H22,B22,HPN_deb,HPN_fin,1)+IF(I22="-",0,heurehn(I22,J22,B22,HPN_deb,HPN_fin,1)),"0")+IFERROR(VLOOKUP($D22,[1]CPL!$A$1:$E$1048576,5,0),"0")</f>
        <v>0</v>
      </c>
      <c r="P22" s="61"/>
      <c r="S22" s="82" t="n">
        <f aca="false">WEEKDAY(T22,1)</f>
        <v>7</v>
      </c>
      <c r="T22" s="83" t="n">
        <f aca="false">$B12</f>
        <v>43218</v>
      </c>
      <c r="U22" s="84" t="str">
        <f aca="false">IF($E12="HS presta. Except","",$F12)</f>
        <v/>
      </c>
      <c r="V22" s="85" t="str">
        <f aca="false">IF(AND(L12&gt;0,L12&lt;99),"-",IFERROR(heurehn(G12,H12,B12,HSN_deb,HSN_fin,1)+IF(I12="-",0,heurehn(I12,J12,B12,HSN_deb,HSN_fin,1)),"-"))</f>
        <v>-</v>
      </c>
      <c r="W22" s="86" t="str">
        <f aca="false">IFERROR(heuredim(G12,H12,B12,HSN_deb,HSN_fin,1)+IF(I12="-",0,heuredim(I12,J12,B12,HSN_deb,HSN_fin,1)),"-")</f>
        <v>-</v>
      </c>
      <c r="X22" s="87" t="str">
        <f aca="false">IFERROR(heurehn(G12,H12,B12,HSNu_deb,HSNu_fin,1)+IF(I12="-",0,heurehn(I12,J12,B12,HSNu_deb,HSNu_fin,1)),"-")</f>
        <v>-</v>
      </c>
      <c r="Y22" s="88" t="n">
        <f aca="false">IF($E12="HS presta. Except","0",$N12)</f>
        <v>0</v>
      </c>
      <c r="Z22" s="89"/>
      <c r="AA22" s="90"/>
      <c r="AB22" s="91" t="str">
        <f aca="false">$E12</f>
        <v/>
      </c>
    </row>
    <row r="23" customFormat="false" ht="23" hidden="false" customHeight="true" outlineLevel="0" collapsed="false">
      <c r="A23" s="47" t="n">
        <f aca="false">B23</f>
        <v>43229</v>
      </c>
      <c r="B23" s="48" t="n">
        <f aca="false">B22+1</f>
        <v>43229</v>
      </c>
      <c r="C23" s="49" t="n">
        <f aca="false">INDEX('[1]Base de Travail Mensuelle'!$A$1:$AMJ$1048576,MATCH($T$8,'[1]Base de Travail Mensuelle'!$A$1:$A$1048576,0),MATCH(B23,'[1]Base de Travail Mensuelle'!$A$1:$AMJ$1,0))</f>
        <v>0</v>
      </c>
      <c r="D23" s="50" t="str">
        <f aca="false">INDEX([1]Pointage!$A$1:$AMJ$1048576,MATCH($T$8,[1]Pointage!$A$1:$A$1048576,0),MATCH(B23,[1]Pointage!$A$1:$AMJ$1,0))</f>
        <v>ASTREINTE SEM</v>
      </c>
      <c r="E23" s="51" t="str">
        <f aca="false">IF(ISERROR(FIND("|",$D23,1)),IFERROR(VLOOKUP($D23,[1]CPL!$K$1:$K$1048576,1,0),""),LEFT($D23,FIND("|",$D23,1)-2))</f>
        <v>ASTREINTE SEM</v>
      </c>
      <c r="F23" s="52" t="str">
        <f aca="false">IF(ISERROR(FIND("|",D23,1)),IFERROR(VLOOKUP($D23,[1]CPL!$K$1:$N$1048576,4,0),""),MID(D23,FIND("|",D23,1)+2,999))</f>
        <v/>
      </c>
      <c r="G23" s="53" t="str">
        <f aca="false">IFERROR(TIMEVALUE(LEFT(F23,FIND("-",F23,1)-1)),"-")</f>
        <v>-</v>
      </c>
      <c r="H23" s="54" t="str">
        <f aca="false">IFERROR(TIMEVALUE(MID(F23,FIND("-",F23,1)+1,5)),"-")</f>
        <v>-</v>
      </c>
      <c r="I23" s="54" t="str">
        <f aca="false">IFERROR(IF(ISERROR(FIND("/",F23,1)),"-",TIMEVALUE(MID(F23,FIND("/",F23,1)+2,5))),"-")</f>
        <v>-</v>
      </c>
      <c r="J23" s="55" t="str">
        <f aca="false">IFERROR(IF(ISERROR(FIND("/",F23,1)),"-",TIMEVALUE(MID(F23,FIND("/",F23,1)+8,5))),"-")</f>
        <v>-</v>
      </c>
      <c r="K23" s="56" t="str">
        <f aca="false">IF(AND(L23&gt;0,L23&lt;99),"-",IFERROR(heurehn(G23,H23,B23,HSN_deb,HSN_fin,1)+IF(I23="-",0,heurehn(I23,J23,B23,HSN_deb,HSN_fin,1)),"-"))</f>
        <v>-</v>
      </c>
      <c r="L23" s="57" t="str">
        <f aca="false">IFERROR(heuredim(G23,H23,B23,HSN_deb,HSN_fin,1)+IF(I23="-",0,heuredim(I23,J23,B23,HSN_deb,HSN_fin,1)),"-")</f>
        <v>-</v>
      </c>
      <c r="M23" s="58" t="str">
        <f aca="false">IFERROR(heurehn(G23,H23,B23,HSNu_deb,HSNu_fin,1)+IF(I23="-",0,heurehn(I23,J23,B23,HSNu_deb,HSNu_fin,1)),"-")</f>
        <v>-</v>
      </c>
      <c r="N23" s="59" t="n">
        <f aca="false">SUM(K23:M23)</f>
        <v>0</v>
      </c>
      <c r="O23" s="60" t="n">
        <f aca="false">IFERROR(heurehn(G23,H23,B23,HPN_deb,HPN_fin,1)+IF(I23="-",0,heurehn(I23,J23,B23,HPN_deb,HPN_fin,1)),"0")+IFERROR(VLOOKUP($D23,[1]CPL!$A$1:$E$1048576,5,0),"0")</f>
        <v>0</v>
      </c>
      <c r="P23" s="61"/>
      <c r="S23" s="82" t="n">
        <f aca="false">WEEKDAY(T23,1)</f>
        <v>1</v>
      </c>
      <c r="T23" s="83" t="n">
        <f aca="false">$B13</f>
        <v>43219</v>
      </c>
      <c r="U23" s="84" t="str">
        <f aca="false">IF($E13="HS presta. Except","",$F13)</f>
        <v/>
      </c>
      <c r="V23" s="85" t="str">
        <f aca="false">IF(AND(L13&gt;0,L13&lt;99),"-",IFERROR(heurehn(G13,H13,B13,HSN_deb,HSN_fin,1)+IF(I13="-",0,heurehn(I13,J13,B13,HSN_deb,HSN_fin,1)),"-"))</f>
        <v>-</v>
      </c>
      <c r="W23" s="86" t="str">
        <f aca="false">IFERROR(heuredim(G13,H13,B13,HSN_deb,HSN_fin,1)+IF(I13="-",0,heuredim(I13,J13,B13,HSN_deb,HSN_fin,1)),"-")</f>
        <v>-</v>
      </c>
      <c r="X23" s="87" t="str">
        <f aca="false">IFERROR(heurehn(G13,H13,B13,HSNu_deb,HSNu_fin,1)+IF(I13="-",0,heurehn(I13,J13,B13,HSNu_deb,HSNu_fin,1)),"-")</f>
        <v>-</v>
      </c>
      <c r="Y23" s="88" t="n">
        <f aca="false">IF($E13="HS presta. Except","0",$N13)</f>
        <v>0</v>
      </c>
      <c r="Z23" s="89"/>
      <c r="AA23" s="90"/>
      <c r="AB23" s="91" t="str">
        <f aca="false">$E13</f>
        <v/>
      </c>
    </row>
    <row r="24" customFormat="false" ht="23" hidden="false" customHeight="true" outlineLevel="0" collapsed="false">
      <c r="A24" s="47" t="n">
        <f aca="false">B24</f>
        <v>43230</v>
      </c>
      <c r="B24" s="48" t="n">
        <f aca="false">B23+1</f>
        <v>43230</v>
      </c>
      <c r="C24" s="49" t="n">
        <f aca="false">INDEX('[1]Base de Travail Mensuelle'!$A$1:$AMJ$1048576,MATCH($T$8,'[1]Base de Travail Mensuelle'!$A$1:$A$1048576,0),MATCH(B24,'[1]Base de Travail Mensuelle'!$A$1:$AMJ$1,0))</f>
        <v>0</v>
      </c>
      <c r="D24" s="50" t="str">
        <f aca="false">INDEX([1]Pointage!$A$1:$AMJ$1048576,MATCH($T$8,[1]Pointage!$A$1:$A$1048576,0),MATCH(B24,[1]Pointage!$A$1:$AMJ$1,0))</f>
        <v>ASTREINTE SEM | 22:00-02:00</v>
      </c>
      <c r="E24" s="51" t="str">
        <f aca="false">IF(ISERROR(FIND("|",$D24,1)),IFERROR(VLOOKUP($D24,[1]CPL!$K$1:$K$1048576,1,0),""),LEFT($D24,FIND("|",$D24,1)-2))</f>
        <v>ASTREINTE SEM</v>
      </c>
      <c r="F24" s="52" t="str">
        <f aca="false">IF(ISERROR(FIND("|",D24,1)),IFERROR(VLOOKUP($D24,[1]CPL!$K$1:$N$1048576,4,0),""),MID(D24,FIND("|",D24,1)+2,999))</f>
        <v>22:00-02:00</v>
      </c>
      <c r="G24" s="53" t="n">
        <f aca="false">IFERROR(TIMEVALUE(LEFT(F24,FIND("-",F24,1)-1)),"-")</f>
        <v>0.916666666666667</v>
      </c>
      <c r="H24" s="54" t="n">
        <f aca="false">IFERROR(TIMEVALUE(MID(F24,FIND("-",F24,1)+1,5)),"-")</f>
        <v>0.0833333333333333</v>
      </c>
      <c r="I24" s="54" t="str">
        <f aca="false">IFERROR(IF(ISERROR(FIND("/",F24,1)),"-",TIMEVALUE(MID(F24,FIND("/",F24,1)+2,5))),"-")</f>
        <v>-</v>
      </c>
      <c r="J24" s="55" t="str">
        <f aca="false">IFERROR(IF(ISERROR(FIND("/",F24,1)),"-",TIMEVALUE(MID(F24,FIND("/",F24,1)+8,5))),"-")</f>
        <v>-</v>
      </c>
      <c r="K24" s="56" t="n">
        <f aca="false">IF(AND(L24&gt;0,L24&lt;99),"-",IFERROR(heurehn(G24,H24,B24,HSN_deb,HSN_fin,1)+IF(I24="-",0,heurehn(I24,J24,B24,HSN_deb,HSN_fin,1)),"-"))</f>
        <v>0</v>
      </c>
      <c r="L24" s="57" t="n">
        <f aca="false">IFERROR(heuredim(G24,H24,B24,HSN_deb,HSN_fin,1)+IF(I24="-",0,heuredim(I24,J24,B24,HSN_deb,HSN_fin,1)),"-")</f>
        <v>0</v>
      </c>
      <c r="M24" s="58" t="n">
        <f aca="false">IFERROR(heurehn(G24,H24,B24,HSNu_deb,HSNu_fin,1)+IF(I24="-",0,heurehn(I24,J24,B24,HSNu_deb,HSNu_fin,1)),"-")</f>
        <v>4</v>
      </c>
      <c r="N24" s="59" t="n">
        <f aca="false">SUM(K24:M24)</f>
        <v>4</v>
      </c>
      <c r="O24" s="60" t="n">
        <f aca="false">IFERROR(heurehn(G24,H24,B24,HPN_deb,HPN_fin,1)+IF(I24="-",0,heurehn(I24,J24,B24,HPN_deb,HPN_fin,1)),"0")+IFERROR(VLOOKUP($D24,[1]CPL!$A$1:$E$1048576,5,0),"0")</f>
        <v>4</v>
      </c>
      <c r="P24" s="61"/>
      <c r="S24" s="82" t="n">
        <f aca="false">WEEKDAY(T24,1)</f>
        <v>2</v>
      </c>
      <c r="T24" s="83" t="n">
        <f aca="false">$B14</f>
        <v>43220</v>
      </c>
      <c r="U24" s="84" t="str">
        <f aca="false">IF($E14="HS presta. Except","",$F14)</f>
        <v/>
      </c>
      <c r="V24" s="85" t="str">
        <f aca="false">IF(AND(L14&gt;0,L14&lt;99),"-",IFERROR(heurehn(G14,H14,B14,HSN_deb,HSN_fin,1)+IF(I14="-",0,heurehn(I14,J14,B14,HSN_deb,HSN_fin,1)),"-"))</f>
        <v>-</v>
      </c>
      <c r="W24" s="86" t="str">
        <f aca="false">IFERROR(heuredim(G14,H14,B14,HSN_deb,HSN_fin,1)+IF(I14="-",0,heuredim(I14,J14,B14,HSN_deb,HSN_fin,1)),"-")</f>
        <v>-</v>
      </c>
      <c r="X24" s="87" t="str">
        <f aca="false">IFERROR(heurehn(G14,H14,B14,HSNu_deb,HSNu_fin,1)+IF(I14="-",0,heurehn(I14,J14,B14,HSNu_deb,HSNu_fin,1)),"-")</f>
        <v>-</v>
      </c>
      <c r="Y24" s="88" t="n">
        <f aca="false">IF($E14="HS presta. Except","0",$N14)</f>
        <v>0</v>
      </c>
      <c r="Z24" s="89"/>
      <c r="AA24" s="90"/>
      <c r="AB24" s="91" t="str">
        <f aca="false">$E14</f>
        <v/>
      </c>
    </row>
    <row r="25" customFormat="false" ht="23" hidden="false" customHeight="true" outlineLevel="0" collapsed="false">
      <c r="A25" s="47" t="n">
        <f aca="false">B25</f>
        <v>43231</v>
      </c>
      <c r="B25" s="48" t="n">
        <f aca="false">B24+1</f>
        <v>43231</v>
      </c>
      <c r="C25" s="49" t="n">
        <f aca="false">INDEX('[1]Base de Travail Mensuelle'!$A$1:$AMJ$1048576,MATCH($T$8,'[1]Base de Travail Mensuelle'!$A$1:$A$1048576,0),MATCH(B25,'[1]Base de Travail Mensuelle'!$A$1:$AMJ$1,0))</f>
        <v>0</v>
      </c>
      <c r="D25" s="50" t="str">
        <f aca="false">INDEX([1]Pointage!$A$1:$AMJ$1048576,MATCH($T$8,[1]Pointage!$A$1:$A$1048576,0),MATCH(B25,[1]Pointage!$A$1:$AMJ$1,0))</f>
        <v>ASTREINTE SEM</v>
      </c>
      <c r="E25" s="51" t="str">
        <f aca="false">IF(ISERROR(FIND("|",$D25,1)),IFERROR(VLOOKUP($D25,[1]CPL!$K$1:$K$1048576,1,0),""),LEFT($D25,FIND("|",$D25,1)-2))</f>
        <v>ASTREINTE SEM</v>
      </c>
      <c r="F25" s="52" t="str">
        <f aca="false">IF(ISERROR(FIND("|",D25,1)),IFERROR(VLOOKUP($D25,[1]CPL!$K$1:$N$1048576,4,0),""),MID(D25,FIND("|",D25,1)+2,999))</f>
        <v/>
      </c>
      <c r="G25" s="53" t="str">
        <f aca="false">IFERROR(TIMEVALUE(LEFT(F25,FIND("-",F25,1)-1)),"-")</f>
        <v>-</v>
      </c>
      <c r="H25" s="54" t="str">
        <f aca="false">IFERROR(TIMEVALUE(MID(F25,FIND("-",F25,1)+1,5)),"-")</f>
        <v>-</v>
      </c>
      <c r="I25" s="54" t="str">
        <f aca="false">IFERROR(IF(ISERROR(FIND("/",F25,1)),"-",TIMEVALUE(MID(F25,FIND("/",F25,1)+2,5))),"-")</f>
        <v>-</v>
      </c>
      <c r="J25" s="55" t="str">
        <f aca="false">IFERROR(IF(ISERROR(FIND("/",F25,1)),"-",TIMEVALUE(MID(F25,FIND("/",F25,1)+8,5))),"-")</f>
        <v>-</v>
      </c>
      <c r="K25" s="56" t="str">
        <f aca="false">IF(AND(L25&gt;0,L25&lt;99),"-",IFERROR(heurehn(G25,H25,B25,HSN_deb,HSN_fin,1)+IF(I25="-",0,heurehn(I25,J25,B25,HSN_deb,HSN_fin,1)),"-"))</f>
        <v>-</v>
      </c>
      <c r="L25" s="57" t="str">
        <f aca="false">IFERROR(heuredim(G25,H25,B25,HSN_deb,HSN_fin,1)+IF(I25="-",0,heuredim(I25,J25,B25,HSN_deb,HSN_fin,1)),"-")</f>
        <v>-</v>
      </c>
      <c r="M25" s="58" t="str">
        <f aca="false">IFERROR(heurehn(G25,H25,B25,HSNu_deb,HSNu_fin,1)+IF(I25="-",0,heurehn(I25,J25,B25,HSNu_deb,HSNu_fin,1)),"-")</f>
        <v>-</v>
      </c>
      <c r="N25" s="59" t="n">
        <f aca="false">SUM(K25:M25)</f>
        <v>0</v>
      </c>
      <c r="O25" s="60" t="n">
        <f aca="false">IFERROR(heurehn(G25,H25,B25,HPN_deb,HPN_fin,1)+IF(I25="-",0,heurehn(I25,J25,B25,HPN_deb,HPN_fin,1)),"0")+IFERROR(VLOOKUP($D25,[1]CPL!$A$1:$E$1048576,5,0),"0")</f>
        <v>0</v>
      </c>
      <c r="P25" s="61"/>
      <c r="S25" s="82" t="n">
        <f aca="false">WEEKDAY(T25,1)</f>
        <v>3</v>
      </c>
      <c r="T25" s="83" t="n">
        <f aca="false">$B15</f>
        <v>43221</v>
      </c>
      <c r="U25" s="84" t="str">
        <f aca="false">IF($E15="HS presta. Except","",$F15)</f>
        <v/>
      </c>
      <c r="V25" s="85" t="str">
        <f aca="false">IF(AND(L15&gt;0,L15&lt;99),"-",IFERROR(heurehn(G15,H15,B15,HSN_deb,HSN_fin,1)+IF(I15="-",0,heurehn(I15,J15,B15,HSN_deb,HSN_fin,1)),"-"))</f>
        <v>-</v>
      </c>
      <c r="W25" s="86" t="str">
        <f aca="false">IFERROR(heuredim(G15,H15,B15,HSN_deb,HSN_fin,1)+IF(I15="-",0,heuredim(I15,J15,B15,HSN_deb,HSN_fin,1)),"-")</f>
        <v>-</v>
      </c>
      <c r="X25" s="87" t="str">
        <f aca="false">IFERROR(heurehn(G15,H15,B15,HSNu_deb,HSNu_fin,1)+IF(I15="-",0,heurehn(I15,J15,B15,HSNu_deb,HSNu_fin,1)),"-")</f>
        <v>-</v>
      </c>
      <c r="Y25" s="88" t="n">
        <f aca="false">IF($E15="HS presta. Except","0",$N15)</f>
        <v>0</v>
      </c>
      <c r="Z25" s="89"/>
      <c r="AA25" s="90"/>
      <c r="AB25" s="91" t="str">
        <f aca="false">$E15</f>
        <v/>
      </c>
    </row>
    <row r="26" customFormat="false" ht="23" hidden="false" customHeight="true" outlineLevel="0" collapsed="false">
      <c r="A26" s="47" t="n">
        <f aca="false">B26</f>
        <v>43232</v>
      </c>
      <c r="B26" s="48" t="n">
        <f aca="false">B25+1</f>
        <v>43232</v>
      </c>
      <c r="C26" s="49" t="n">
        <f aca="false">INDEX('[1]Base de Travail Mensuelle'!$A$1:$AMJ$1048576,MATCH($T$8,'[1]Base de Travail Mensuelle'!$A$1:$A$1048576,0),MATCH(B26,'[1]Base de Travail Mensuelle'!$A$1:$AMJ$1,0))</f>
        <v>0</v>
      </c>
      <c r="D26" s="50" t="str">
        <f aca="false">INDEX([1]Pointage!$A$1:$AMJ$1048576,MATCH($T$8,[1]Pointage!$A$1:$A$1048576,0),MATCH(B26,[1]Pointage!$A$1:$AMJ$1,0))</f>
        <v>ASTREINTE SEM</v>
      </c>
      <c r="E26" s="51" t="str">
        <f aca="false">IF(ISERROR(FIND("|",$D26,1)),IFERROR(VLOOKUP($D26,[1]CPL!$K$1:$K$1048576,1,0),""),LEFT($D26,FIND("|",$D26,1)-2))</f>
        <v>ASTREINTE SEM</v>
      </c>
      <c r="F26" s="52" t="str">
        <f aca="false">IF(ISERROR(FIND("|",D26,1)),IFERROR(VLOOKUP($D26,[1]CPL!$K$1:$N$1048576,4,0),""),MID(D26,FIND("|",D26,1)+2,999))</f>
        <v/>
      </c>
      <c r="G26" s="53" t="str">
        <f aca="false">IFERROR(TIMEVALUE(LEFT(F26,FIND("-",F26,1)-1)),"-")</f>
        <v>-</v>
      </c>
      <c r="H26" s="54" t="str">
        <f aca="false">IFERROR(TIMEVALUE(MID(F26,FIND("-",F26,1)+1,5)),"-")</f>
        <v>-</v>
      </c>
      <c r="I26" s="54" t="str">
        <f aca="false">IFERROR(IF(ISERROR(FIND("/",F26,1)),"-",TIMEVALUE(MID(F26,FIND("/",F26,1)+2,5))),"-")</f>
        <v>-</v>
      </c>
      <c r="J26" s="55" t="str">
        <f aca="false">IFERROR(IF(ISERROR(FIND("/",F26,1)),"-",TIMEVALUE(MID(F26,FIND("/",F26,1)+8,5))),"-")</f>
        <v>-</v>
      </c>
      <c r="K26" s="56" t="str">
        <f aca="false">IF(AND(L26&gt;0,L26&lt;99),"-",IFERROR(heurehn(G26,H26,B26,HSN_deb,HSN_fin,1)+IF(I26="-",0,heurehn(I26,J26,B26,HSN_deb,HSN_fin,1)),"-"))</f>
        <v>-</v>
      </c>
      <c r="L26" s="57" t="str">
        <f aca="false">IFERROR(heuredim(G26,H26,B26,HSN_deb,HSN_fin,1)+IF(I26="-",0,heuredim(I26,J26,B26,HSN_deb,HSN_fin,1)),"-")</f>
        <v>-</v>
      </c>
      <c r="M26" s="58" t="str">
        <f aca="false">IFERROR(heurehn(G26,H26,B26,HSNu_deb,HSNu_fin,1)+IF(I26="-",0,heurehn(I26,J26,B26,HSNu_deb,HSNu_fin,1)),"-")</f>
        <v>-</v>
      </c>
      <c r="N26" s="59" t="n">
        <f aca="false">SUM(K26:M26)</f>
        <v>0</v>
      </c>
      <c r="O26" s="60" t="n">
        <f aca="false">IFERROR(heurehn(G26,H26,B26,HPN_deb,HPN_fin,1)+IF(I26="-",0,heurehn(I26,J26,B26,HPN_deb,HPN_fin,1)),"0")+IFERROR(VLOOKUP($D26,[1]CPL!$A$1:$E$1048576,5,0),"0")</f>
        <v>0</v>
      </c>
      <c r="P26" s="61"/>
      <c r="S26" s="82" t="n">
        <f aca="false">WEEKDAY(T26,1)</f>
        <v>4</v>
      </c>
      <c r="T26" s="83" t="n">
        <f aca="false">$B16</f>
        <v>43222</v>
      </c>
      <c r="U26" s="84" t="str">
        <f aca="false">IF($E16="HS presta. Except","",$F16)</f>
        <v/>
      </c>
      <c r="V26" s="85" t="str">
        <f aca="false">IF(AND(L16&gt;0,L16&lt;99),"-",IFERROR(heurehn(G16,H16,B16,HSN_deb,HSN_fin,1)+IF(I16="-",0,heurehn(I16,J16,B16,HSN_deb,HSN_fin,1)),"-"))</f>
        <v>-</v>
      </c>
      <c r="W26" s="86" t="str">
        <f aca="false">IFERROR(heuredim(G16,H16,B16,HSN_deb,HSN_fin,1)+IF(I16="-",0,heuredim(I16,J16,B16,HSN_deb,HSN_fin,1)),"-")</f>
        <v>-</v>
      </c>
      <c r="X26" s="87" t="str">
        <f aca="false">IFERROR(heurehn(G16,H16,B16,HSNu_deb,HSNu_fin,1)+IF(I16="-",0,heurehn(I16,J16,B16,HSNu_deb,HSNu_fin,1)),"-")</f>
        <v>-</v>
      </c>
      <c r="Y26" s="88" t="n">
        <f aca="false">IF($E16="HS presta. Except","0",$N16)</f>
        <v>0</v>
      </c>
      <c r="Z26" s="89"/>
      <c r="AA26" s="90"/>
      <c r="AB26" s="91" t="str">
        <f aca="false">$E16</f>
        <v/>
      </c>
    </row>
    <row r="27" customFormat="false" ht="23" hidden="false" customHeight="true" outlineLevel="0" collapsed="false">
      <c r="A27" s="47" t="n">
        <f aca="false">B27</f>
        <v>43233</v>
      </c>
      <c r="B27" s="48" t="n">
        <f aca="false">B26+1</f>
        <v>43233</v>
      </c>
      <c r="C27" s="49" t="n">
        <f aca="false">INDEX('[1]Base de Travail Mensuelle'!$A$1:$AMJ$1048576,MATCH($T$8,'[1]Base de Travail Mensuelle'!$A$1:$A$1048576,0),MATCH(B27,'[1]Base de Travail Mensuelle'!$A$1:$AMJ$1,0))</f>
        <v>0</v>
      </c>
      <c r="D27" s="50" t="str">
        <f aca="false">INDEX([1]Pointage!$A$1:$AMJ$1048576,MATCH($T$8,[1]Pointage!$A$1:$A$1048576,0),MATCH(B27,[1]Pointage!$A$1:$AMJ$1,0))</f>
        <v>ASTREINTE SEM</v>
      </c>
      <c r="E27" s="51" t="str">
        <f aca="false">IF(ISERROR(FIND("|",$D27,1)),IFERROR(VLOOKUP($D27,[1]CPL!$K$1:$K$1048576,1,0),""),LEFT($D27,FIND("|",$D27,1)-2))</f>
        <v>ASTREINTE SEM</v>
      </c>
      <c r="F27" s="52" t="str">
        <f aca="false">IF(ISERROR(FIND("|",D27,1)),IFERROR(VLOOKUP($D27,[1]CPL!$K$1:$N$1048576,4,0),""),MID(D27,FIND("|",D27,1)+2,999))</f>
        <v/>
      </c>
      <c r="G27" s="53" t="str">
        <f aca="false">IFERROR(TIMEVALUE(LEFT(F27,FIND("-",F27,1)-1)),"-")</f>
        <v>-</v>
      </c>
      <c r="H27" s="54" t="str">
        <f aca="false">IFERROR(TIMEVALUE(MID(F27,FIND("-",F27,1)+1,5)),"-")</f>
        <v>-</v>
      </c>
      <c r="I27" s="54" t="str">
        <f aca="false">IFERROR(IF(ISERROR(FIND("/",F27,1)),"-",TIMEVALUE(MID(F27,FIND("/",F27,1)+2,5))),"-")</f>
        <v>-</v>
      </c>
      <c r="J27" s="55" t="str">
        <f aca="false">IFERROR(IF(ISERROR(FIND("/",F27,1)),"-",TIMEVALUE(MID(F27,FIND("/",F27,1)+8,5))),"-")</f>
        <v>-</v>
      </c>
      <c r="K27" s="56" t="str">
        <f aca="false">IF(AND(L27&gt;0,L27&lt;99),"-",IFERROR(heurehn(G27,H27,B27,HSN_deb,HSN_fin,1)+IF(I27="-",0,heurehn(I27,J27,B27,HSN_deb,HSN_fin,1)),"-"))</f>
        <v>-</v>
      </c>
      <c r="L27" s="57" t="str">
        <f aca="false">IFERROR(heuredim(G27,H27,B27,HSN_deb,HSN_fin,1)+IF(I27="-",0,heuredim(I27,J27,B27,HSN_deb,HSN_fin,1)),"-")</f>
        <v>-</v>
      </c>
      <c r="M27" s="58" t="str">
        <f aca="false">IFERROR(heurehn(G27,H27,B27,HSNu_deb,HSNu_fin,1)+IF(I27="-",0,heurehn(I27,J27,B27,HSNu_deb,HSNu_fin,1)),"-")</f>
        <v>-</v>
      </c>
      <c r="N27" s="59" t="n">
        <f aca="false">SUM(K27:M27)</f>
        <v>0</v>
      </c>
      <c r="O27" s="60" t="n">
        <f aca="false">IFERROR(heurehn(G27,H27,B27,HPN_deb,HPN_fin,1)+IF(I27="-",0,heurehn(I27,J27,B27,HPN_deb,HPN_fin,1)),"0")+IFERROR(VLOOKUP($D27,[1]CPL!$A$1:$E$1048576,5,0),"0")</f>
        <v>0</v>
      </c>
      <c r="P27" s="61"/>
      <c r="S27" s="82" t="n">
        <f aca="false">WEEKDAY(T27,1)</f>
        <v>5</v>
      </c>
      <c r="T27" s="83" t="n">
        <f aca="false">$B17</f>
        <v>43223</v>
      </c>
      <c r="U27" s="84" t="str">
        <f aca="false">IF($E17="HS presta. Except","",$F17)</f>
        <v/>
      </c>
      <c r="V27" s="85" t="str">
        <f aca="false">IF(AND(L17&gt;0,L17&lt;99),"-",IFERROR(heurehn(G17,H17,B17,HSN_deb,HSN_fin,1)+IF(I17="-",0,heurehn(I17,J17,B17,HSN_deb,HSN_fin,1)),"-"))</f>
        <v>-</v>
      </c>
      <c r="W27" s="86" t="str">
        <f aca="false">IFERROR(heuredim(G17,H17,B17,HSN_deb,HSN_fin,1)+IF(I17="-",0,heuredim(I17,J17,B17,HSN_deb,HSN_fin,1)),"-")</f>
        <v>-</v>
      </c>
      <c r="X27" s="87" t="str">
        <f aca="false">IFERROR(heurehn(G17,H17,B17,HSNu_deb,HSNu_fin,1)+IF(I17="-",0,heurehn(I17,J17,B17,HSNu_deb,HSNu_fin,1)),"-")</f>
        <v>-</v>
      </c>
      <c r="Y27" s="88" t="n">
        <f aca="false">IF($E17="HS presta. Except","0",$N17)</f>
        <v>0</v>
      </c>
      <c r="Z27" s="89"/>
      <c r="AA27" s="90"/>
      <c r="AB27" s="91" t="str">
        <f aca="false">$E17</f>
        <v/>
      </c>
    </row>
    <row r="28" customFormat="false" ht="23" hidden="false" customHeight="true" outlineLevel="0" collapsed="false">
      <c r="A28" s="47" t="n">
        <f aca="false">B28</f>
        <v>43234</v>
      </c>
      <c r="B28" s="48" t="n">
        <f aca="false">B27+1</f>
        <v>43234</v>
      </c>
      <c r="C28" s="49" t="n">
        <f aca="false">INDEX('[1]Base de Travail Mensuelle'!$A$1:$AMJ$1048576,MATCH($T$8,'[1]Base de Travail Mensuelle'!$A$1:$A$1048576,0),MATCH(B28,'[1]Base de Travail Mensuelle'!$A$1:$AMJ$1,0))</f>
        <v>0</v>
      </c>
      <c r="D28" s="50" t="str">
        <f aca="false">INDEX([1]Pointage!$A$1:$AMJ$1048576,MATCH($T$8,[1]Pointage!$A$1:$A$1048576,0),MATCH(B28,[1]Pointage!$A$1:$AMJ$1,0))</f>
        <v>ASTREINTE SEM</v>
      </c>
      <c r="E28" s="51" t="str">
        <f aca="false">IF(ISERROR(FIND("|",$D28,1)),IFERROR(VLOOKUP($D28,[1]CPL!$K$1:$K$1048576,1,0),""),LEFT($D28,FIND("|",$D28,1)-2))</f>
        <v>ASTREINTE SEM</v>
      </c>
      <c r="F28" s="52" t="str">
        <f aca="false">IF(ISERROR(FIND("|",D28,1)),IFERROR(VLOOKUP($D28,[1]CPL!$K$1:$N$1048576,4,0),""),MID(D28,FIND("|",D28,1)+2,999))</f>
        <v/>
      </c>
      <c r="G28" s="53" t="str">
        <f aca="false">IFERROR(TIMEVALUE(LEFT(F28,FIND("-",F28,1)-1)),"-")</f>
        <v>-</v>
      </c>
      <c r="H28" s="54" t="str">
        <f aca="false">IFERROR(TIMEVALUE(MID(F28,FIND("-",F28,1)+1,5)),"-")</f>
        <v>-</v>
      </c>
      <c r="I28" s="54" t="str">
        <f aca="false">IFERROR(IF(ISERROR(FIND("/",F28,1)),"-",TIMEVALUE(MID(F28,FIND("/",F28,1)+2,5))),"-")</f>
        <v>-</v>
      </c>
      <c r="J28" s="55" t="str">
        <f aca="false">IFERROR(IF(ISERROR(FIND("/",F28,1)),"-",TIMEVALUE(MID(F28,FIND("/",F28,1)+8,5))),"-")</f>
        <v>-</v>
      </c>
      <c r="K28" s="56" t="str">
        <f aca="false">IF(AND(L28&gt;0,L28&lt;99),"-",IFERROR(heurehn(G28,H28,B28,HSN_deb,HSN_fin,1)+IF(I28="-",0,heurehn(I28,J28,B28,HSN_deb,HSN_fin,1)),"-"))</f>
        <v>-</v>
      </c>
      <c r="L28" s="57" t="str">
        <f aca="false">IFERROR(heuredim(G28,H28,B28,HSN_deb,HSN_fin,1)+IF(I28="-",0,heuredim(I28,J28,B28,HSN_deb,HSN_fin,1)),"-")</f>
        <v>-</v>
      </c>
      <c r="M28" s="58" t="str">
        <f aca="false">IFERROR(heurehn(G28,H28,B28,HSNu_deb,HSNu_fin,1)+IF(I28="-",0,heurehn(I28,J28,B28,HSNu_deb,HSNu_fin,1)),"-")</f>
        <v>-</v>
      </c>
      <c r="N28" s="59" t="n">
        <f aca="false">SUM(K28:M28)</f>
        <v>0</v>
      </c>
      <c r="O28" s="60" t="n">
        <f aca="false">IFERROR(heurehn(G28,H28,B28,HPN_deb,HPN_fin,1)+IF(I28="-",0,heurehn(I28,J28,B28,HPN_deb,HPN_fin,1)),"0")+IFERROR(VLOOKUP($D28,[1]CPL!$A$1:$E$1048576,5,0),"0")</f>
        <v>0</v>
      </c>
      <c r="P28" s="61"/>
      <c r="S28" s="82" t="n">
        <f aca="false">WEEKDAY(T28,1)</f>
        <v>6</v>
      </c>
      <c r="T28" s="83" t="n">
        <f aca="false">$B18</f>
        <v>43224</v>
      </c>
      <c r="U28" s="84" t="str">
        <f aca="false">IF($E18="HS presta. Except","",$F18)</f>
        <v/>
      </c>
      <c r="V28" s="85" t="str">
        <f aca="false">IF(AND(L18&gt;0,L18&lt;99),"-",IFERROR(heurehn(G18,H18,B18,HSN_deb,HSN_fin,1)+IF(I18="-",0,heurehn(I18,J18,B18,HSN_deb,HSN_fin,1)),"-"))</f>
        <v>-</v>
      </c>
      <c r="W28" s="86" t="str">
        <f aca="false">IFERROR(heuredim(G18,H18,B18,HSN_deb,HSN_fin,1)+IF(I18="-",0,heuredim(I18,J18,B18,HSN_deb,HSN_fin,1)),"-")</f>
        <v>-</v>
      </c>
      <c r="X28" s="87" t="str">
        <f aca="false">IFERROR(heurehn(G18,H18,B18,HSNu_deb,HSNu_fin,1)+IF(I18="-",0,heurehn(I18,J18,B18,HSNu_deb,HSNu_fin,1)),"-")</f>
        <v>-</v>
      </c>
      <c r="Y28" s="88" t="n">
        <f aca="false">IF($E18="HS presta. Except","0",$N18)</f>
        <v>0</v>
      </c>
      <c r="Z28" s="89"/>
      <c r="AA28" s="90"/>
      <c r="AB28" s="91" t="str">
        <f aca="false">$E18</f>
        <v/>
      </c>
    </row>
    <row r="29" customFormat="false" ht="23" hidden="false" customHeight="true" outlineLevel="0" collapsed="false">
      <c r="A29" s="47" t="n">
        <f aca="false">B29</f>
        <v>43235</v>
      </c>
      <c r="B29" s="48" t="n">
        <f aca="false">B28+1</f>
        <v>43235</v>
      </c>
      <c r="C29" s="49" t="n">
        <f aca="false">INDEX('[1]Base de Travail Mensuelle'!$A$1:$AMJ$1048576,MATCH($T$8,'[1]Base de Travail Mensuelle'!$A$1:$A$1048576,0),MATCH(B29,'[1]Base de Travail Mensuelle'!$A$1:$AMJ$1,0))</f>
        <v>0</v>
      </c>
      <c r="D29" s="50" t="n">
        <f aca="false">INDEX([1]Pointage!$A$1:$AMJ$1048576,MATCH($T$8,[1]Pointage!$A$1:$A$1048576,0),MATCH(B29,[1]Pointage!$A$1:$AMJ$1,0))</f>
        <v>0</v>
      </c>
      <c r="E29" s="51" t="str">
        <f aca="false">IF(ISERROR(FIND("|",$D29,1)),IFERROR(VLOOKUP($D29,[1]CPL!$K$1:$K$1048576,1,0),""),LEFT($D29,FIND("|",$D29,1)-2))</f>
        <v/>
      </c>
      <c r="F29" s="52" t="str">
        <f aca="false">IF(ISERROR(FIND("|",D29,1)),IFERROR(VLOOKUP($D29,[1]CPL!$K$1:$N$1048576,4,0),""),MID(D29,FIND("|",D29,1)+2,999))</f>
        <v/>
      </c>
      <c r="G29" s="53" t="str">
        <f aca="false">IFERROR(TIMEVALUE(LEFT(F29,FIND("-",F29,1)-1)),"-")</f>
        <v>-</v>
      </c>
      <c r="H29" s="54" t="str">
        <f aca="false">IFERROR(TIMEVALUE(MID(F29,FIND("-",F29,1)+1,5)),"-")</f>
        <v>-</v>
      </c>
      <c r="I29" s="54" t="str">
        <f aca="false">IFERROR(IF(ISERROR(FIND("/",F29,1)),"-",TIMEVALUE(MID(F29,FIND("/",F29,1)+2,5))),"-")</f>
        <v>-</v>
      </c>
      <c r="J29" s="55" t="str">
        <f aca="false">IFERROR(IF(ISERROR(FIND("/",F29,1)),"-",TIMEVALUE(MID(F29,FIND("/",F29,1)+8,5))),"-")</f>
        <v>-</v>
      </c>
      <c r="K29" s="56" t="str">
        <f aca="false">IF(AND(L29&gt;0,L29&lt;99),"-",IFERROR(heurehn(G29,H29,B29,HSN_deb,HSN_fin,1)+IF(I29="-",0,heurehn(I29,J29,B29,HSN_deb,HSN_fin,1)),"-"))</f>
        <v>-</v>
      </c>
      <c r="L29" s="57" t="str">
        <f aca="false">IFERROR(heuredim(G29,H29,B29,HSN_deb,HSN_fin,1)+IF(I29="-",0,heuredim(I29,J29,B29,HSN_deb,HSN_fin,1)),"-")</f>
        <v>-</v>
      </c>
      <c r="M29" s="58" t="str">
        <f aca="false">IFERROR(heurehn(G29,H29,B29,HSNu_deb,HSNu_fin,1)+IF(I29="-",0,heurehn(I29,J29,B29,HSNu_deb,HSNu_fin,1)),"-")</f>
        <v>-</v>
      </c>
      <c r="N29" s="59" t="n">
        <f aca="false">SUM(K29:M29)</f>
        <v>0</v>
      </c>
      <c r="O29" s="60" t="n">
        <f aca="false">IFERROR(heurehn(G29,H29,B29,HPN_deb,HPN_fin,1)+IF(I29="-",0,heurehn(I29,J29,B29,HPN_deb,HPN_fin,1)),"0")+IFERROR(VLOOKUP($D29,[1]CPL!$A$1:$E$1048576,5,0),"0")</f>
        <v>0</v>
      </c>
      <c r="P29" s="61" t="n">
        <f aca="false">IFERROR(VLOOKUP($D29,[1]RIPPEURS!$A$1:$F$1048576,6,0),1)</f>
        <v>0</v>
      </c>
      <c r="S29" s="82" t="n">
        <f aca="false">WEEKDAY(T29,1)</f>
        <v>7</v>
      </c>
      <c r="T29" s="83" t="n">
        <f aca="false">$B19</f>
        <v>43225</v>
      </c>
      <c r="U29" s="84" t="str">
        <f aca="false">IF($E19="HS presta. Except","",$F19)</f>
        <v/>
      </c>
      <c r="V29" s="85" t="str">
        <f aca="false">IF(AND(L19&gt;0,L19&lt;99),"-",IFERROR(heurehn(G19,H19,B19,HSN_deb,HSN_fin,1)+IF(I19="-",0,heurehn(I19,J19,B19,HSN_deb,HSN_fin,1)),"-"))</f>
        <v>-</v>
      </c>
      <c r="W29" s="86" t="str">
        <f aca="false">IFERROR(heuredim(G19,H19,B19,HSN_deb,HSN_fin,1)+IF(I19="-",0,heuredim(I19,J19,B19,HSN_deb,HSN_fin,1)),"-")</f>
        <v>-</v>
      </c>
      <c r="X29" s="87" t="str">
        <f aca="false">IFERROR(heurehn(G19,H19,B19,HSNu_deb,HSNu_fin,1)+IF(I19="-",0,heurehn(I19,J19,B19,HSNu_deb,HSNu_fin,1)),"-")</f>
        <v>-</v>
      </c>
      <c r="Y29" s="88" t="n">
        <f aca="false">IF($E19="HS presta. Except","0",$N19)</f>
        <v>0</v>
      </c>
      <c r="Z29" s="89"/>
      <c r="AA29" s="90"/>
      <c r="AB29" s="91" t="str">
        <f aca="false">$E19</f>
        <v/>
      </c>
    </row>
    <row r="30" customFormat="false" ht="23" hidden="false" customHeight="true" outlineLevel="0" collapsed="false">
      <c r="A30" s="47" t="n">
        <f aca="false">B30</f>
        <v>43236</v>
      </c>
      <c r="B30" s="48" t="n">
        <f aca="false">B29+1</f>
        <v>43236</v>
      </c>
      <c r="C30" s="49" t="n">
        <f aca="false">INDEX('[1]Base de Travail Mensuelle'!$A$1:$AMJ$1048576,MATCH($T$8,'[1]Base de Travail Mensuelle'!$A$1:$A$1048576,0),MATCH(B30,'[1]Base de Travail Mensuelle'!$A$1:$AMJ$1,0))</f>
        <v>0</v>
      </c>
      <c r="D30" s="50" t="n">
        <f aca="false">INDEX([1]Pointage!$A$1:$AMJ$1048576,MATCH($T$8,[1]Pointage!$A$1:$A$1048576,0),MATCH(B30,[1]Pointage!$A$1:$AMJ$1,0))</f>
        <v>0</v>
      </c>
      <c r="E30" s="51" t="str">
        <f aca="false">IF(ISERROR(FIND("|",$D30,1)),IFERROR(VLOOKUP($D30,[1]CPL!$K$1:$K$1048576,1,0),""),LEFT($D30,FIND("|",$D30,1)-2))</f>
        <v/>
      </c>
      <c r="F30" s="52" t="str">
        <f aca="false">IF(ISERROR(FIND("|",D30,1)),IFERROR(VLOOKUP($D30,[1]CPL!$K$1:$N$1048576,4,0),""),MID(D30,FIND("|",D30,1)+2,999))</f>
        <v/>
      </c>
      <c r="G30" s="53" t="str">
        <f aca="false">IFERROR(TIMEVALUE(LEFT(F30,FIND("-",F30,1)-1)),"-")</f>
        <v>-</v>
      </c>
      <c r="H30" s="54" t="str">
        <f aca="false">IFERROR(TIMEVALUE(MID(F30,FIND("-",F30,1)+1,5)),"-")</f>
        <v>-</v>
      </c>
      <c r="I30" s="54" t="str">
        <f aca="false">IFERROR(IF(ISERROR(FIND("/",F30,1)),"-",TIMEVALUE(MID(F30,FIND("/",F30,1)+2,5))),"-")</f>
        <v>-</v>
      </c>
      <c r="J30" s="55" t="str">
        <f aca="false">IFERROR(IF(ISERROR(FIND("/",F30,1)),"-",TIMEVALUE(MID(F30,FIND("/",F30,1)+8,5))),"-")</f>
        <v>-</v>
      </c>
      <c r="K30" s="56" t="str">
        <f aca="false">IF(AND(L30&gt;0,L30&lt;99),"-",IFERROR(heurehn(G30,H30,B30,HSN_deb,HSN_fin,1)+IF(I30="-",0,heurehn(I30,J30,B30,HSN_deb,HSN_fin,1)),"-"))</f>
        <v>-</v>
      </c>
      <c r="L30" s="57" t="str">
        <f aca="false">IFERROR(heuredim(G30,H30,B30,HSN_deb,HSN_fin,1)+IF(I30="-",0,heuredim(I30,J30,B30,HSN_deb,HSN_fin,1)),"-")</f>
        <v>-</v>
      </c>
      <c r="M30" s="58" t="str">
        <f aca="false">IFERROR(heurehn(G30,H30,B30,HSNu_deb,HSNu_fin,1)+IF(I30="-",0,heurehn(I30,J30,B30,HSNu_deb,HSNu_fin,1)),"-")</f>
        <v>-</v>
      </c>
      <c r="N30" s="59" t="n">
        <f aca="false">SUM(K30:M30)</f>
        <v>0</v>
      </c>
      <c r="O30" s="60" t="n">
        <f aca="false">IFERROR(heurehn(G30,H30,B30,HPN_deb,HPN_fin,1)+IF(I30="-",0,heurehn(I30,J30,B30,HPN_deb,HPN_fin,1)),"0")+IFERROR(VLOOKUP($D30,[1]CPL!$A$1:$E$1048576,5,0),"0")</f>
        <v>0</v>
      </c>
      <c r="P30" s="61" t="n">
        <f aca="false">IFERROR(VLOOKUP($D30,[1]RIPPEURS!$A$1:$F$1048576,6,0),1)</f>
        <v>0</v>
      </c>
      <c r="S30" s="82" t="n">
        <f aca="false">WEEKDAY(T30,1)</f>
        <v>1</v>
      </c>
      <c r="T30" s="83" t="n">
        <f aca="false">$B20</f>
        <v>43226</v>
      </c>
      <c r="U30" s="84" t="str">
        <f aca="false">IF($E20="HS presta. Except","",$F20)</f>
        <v/>
      </c>
      <c r="V30" s="85" t="str">
        <f aca="false">IF(AND(L20&gt;0,L20&lt;99),"-",IFERROR(heurehn(G20,H20,B20,HSN_deb,HSN_fin,1)+IF(I20="-",0,heurehn(I20,J20,B20,HSN_deb,HSN_fin,1)),"-"))</f>
        <v>-</v>
      </c>
      <c r="W30" s="86" t="str">
        <f aca="false">IFERROR(heuredim(G20,H20,B20,HSN_deb,HSN_fin,1)+IF(I20="-",0,heuredim(I20,J20,B20,HSN_deb,HSN_fin,1)),"-")</f>
        <v>-</v>
      </c>
      <c r="X30" s="87" t="str">
        <f aca="false">IFERROR(heurehn(G20,H20,B20,HSNu_deb,HSNu_fin,1)+IF(I20="-",0,heurehn(I20,J20,B20,HSNu_deb,HSNu_fin,1)),"-")</f>
        <v>-</v>
      </c>
      <c r="Y30" s="88" t="n">
        <f aca="false">IF($E20="HS presta. Except","0",$N20)</f>
        <v>0</v>
      </c>
      <c r="Z30" s="89"/>
      <c r="AA30" s="90"/>
      <c r="AB30" s="91" t="str">
        <f aca="false">$E20</f>
        <v/>
      </c>
    </row>
    <row r="31" customFormat="false" ht="23" hidden="false" customHeight="true" outlineLevel="0" collapsed="false">
      <c r="A31" s="47" t="n">
        <f aca="false">B31</f>
        <v>43237</v>
      </c>
      <c r="B31" s="48" t="n">
        <f aca="false">B30+1</f>
        <v>43237</v>
      </c>
      <c r="C31" s="93" t="n">
        <f aca="false">INDEX('[1]Base de Travail Mensuelle'!$A$1:$AMJ$1048576,MATCH($T$8,'[1]Base de Travail Mensuelle'!$A$1:$A$1048576,0),MATCH(B31,'[1]Base de Travail Mensuelle'!$A$1:$AMJ$1,0))</f>
        <v>0</v>
      </c>
      <c r="D31" s="50" t="n">
        <f aca="false">INDEX([1]Pointage!$A$1:$AMJ$1048576,MATCH($T$8,[1]Pointage!$A$1:$A$1048576,0),MATCH(B31,[1]Pointage!$A$1:$AMJ$1,0))</f>
        <v>0</v>
      </c>
      <c r="E31" s="51" t="str">
        <f aca="false">IF(ISERROR(FIND("|",$D31,1)),IFERROR(VLOOKUP($D31,[1]CPL!$K$1:$K$1048576,1,0),""),LEFT($D31,FIND("|",$D31,1)-2))</f>
        <v/>
      </c>
      <c r="F31" s="52" t="str">
        <f aca="false">IF(ISERROR(FIND("|",D31,1)),IFERROR(VLOOKUP($D31,[1]CPL!$K$1:$N$1048576,4,0),""),MID(D31,FIND("|",D31,1)+2,999))</f>
        <v/>
      </c>
      <c r="G31" s="53" t="str">
        <f aca="false">IFERROR(TIMEVALUE(LEFT(F31,FIND("-",F31,1)-1)),"-")</f>
        <v>-</v>
      </c>
      <c r="H31" s="54" t="str">
        <f aca="false">IFERROR(TIMEVALUE(MID(F31,FIND("-",F31,1)+1,5)),"-")</f>
        <v>-</v>
      </c>
      <c r="I31" s="54" t="str">
        <f aca="false">IFERROR(IF(ISERROR(FIND("/",F31,1)),"-",TIMEVALUE(MID(F31,FIND("/",F31,1)+2,5))),"-")</f>
        <v>-</v>
      </c>
      <c r="J31" s="55" t="str">
        <f aca="false">IFERROR(IF(ISERROR(FIND("/",F31,1)),"-",TIMEVALUE(MID(F31,FIND("/",F31,1)+8,5))),"-")</f>
        <v>-</v>
      </c>
      <c r="K31" s="56" t="str">
        <f aca="false">IF(AND(L31&gt;0,L31&lt;99),"-",IFERROR(heurehn(G31,H31,B31,HSN_deb,HSN_fin,1)+IF(I31="-",0,heurehn(I31,J31,B31,HSN_deb,HSN_fin,1)),"-"))</f>
        <v>-</v>
      </c>
      <c r="L31" s="57" t="str">
        <f aca="false">IFERROR(heuredim(G31,H31,B31,HSN_deb,HSN_fin,1)+IF(I31="-",0,heuredim(I31,J31,B31,HSN_deb,HSN_fin,1)),"-")</f>
        <v>-</v>
      </c>
      <c r="M31" s="58" t="str">
        <f aca="false">IFERROR(heurehn(G31,H31,B31,HSNu_deb,HSNu_fin,1)+IF(I31="-",0,heurehn(I31,J31,B31,HSNu_deb,HSNu_fin,1)),"-")</f>
        <v>-</v>
      </c>
      <c r="N31" s="59" t="n">
        <f aca="false">SUM(K31:M31)</f>
        <v>0</v>
      </c>
      <c r="O31" s="60" t="n">
        <f aca="false">IFERROR(heurehn(G31,H31,B31,HPN_deb,HPN_fin,1)+IF(I31="-",0,heurehn(I31,J31,B31,HPN_deb,HPN_fin,1)),"0")+IFERROR(VLOOKUP($D31,[1]CPL!$A$1:$E$1048576,5,0),"0")</f>
        <v>0</v>
      </c>
      <c r="P31" s="61" t="n">
        <f aca="false">IFERROR(VLOOKUP($D31,[1]RIPPEURS!$A$1:$F$1048576,6,0),1)</f>
        <v>0</v>
      </c>
      <c r="S31" s="82" t="n">
        <f aca="false">WEEKDAY(T31,1)</f>
        <v>2</v>
      </c>
      <c r="T31" s="83" t="n">
        <f aca="false">$B21</f>
        <v>43227</v>
      </c>
      <c r="U31" s="84" t="str">
        <f aca="false">IF($E21="HS presta. Except","",$F21)</f>
        <v/>
      </c>
      <c r="V31" s="85" t="str">
        <f aca="false">IF(AND(L21&gt;0,L21&lt;99),"-",IFERROR(heurehn(G21,H21,B21,HSN_deb,HSN_fin,1)+IF(I21="-",0,heurehn(I21,J21,B21,HSN_deb,HSN_fin,1)),"-"))</f>
        <v>-</v>
      </c>
      <c r="W31" s="86" t="str">
        <f aca="false">IFERROR(heuredim(G21,H21,B21,HSN_deb,HSN_fin,1)+IF(I21="-",0,heuredim(I21,J21,B21,HSN_deb,HSN_fin,1)),"-")</f>
        <v>-</v>
      </c>
      <c r="X31" s="87" t="str">
        <f aca="false">IFERROR(heurehn(G21,H21,B21,HSNu_deb,HSNu_fin,1)+IF(I21="-",0,heurehn(I21,J21,B21,HSNu_deb,HSNu_fin,1)),"-")</f>
        <v>-</v>
      </c>
      <c r="Y31" s="88" t="n">
        <f aca="false">IF($E21="HS presta. Except","0",$N21)</f>
        <v>0</v>
      </c>
      <c r="Z31" s="89"/>
      <c r="AA31" s="90"/>
      <c r="AB31" s="91" t="str">
        <f aca="false">$E21</f>
        <v>ASTREINTE SEM</v>
      </c>
    </row>
    <row r="32" customFormat="false" ht="23" hidden="false" customHeight="true" outlineLevel="0" collapsed="false">
      <c r="A32" s="47" t="n">
        <f aca="false">B32</f>
        <v>43238</v>
      </c>
      <c r="B32" s="48" t="n">
        <f aca="false">B31+1</f>
        <v>43238</v>
      </c>
      <c r="C32" s="49" t="n">
        <f aca="false">INDEX('[1]Base de Travail Mensuelle'!$A$1:$AMJ$1048576,MATCH($T$8,'[1]Base de Travail Mensuelle'!$A$1:$A$1048576,0),MATCH(B32,'[1]Base de Travail Mensuelle'!$A$1:$AMJ$1,0))</f>
        <v>0</v>
      </c>
      <c r="D32" s="50" t="n">
        <f aca="false">INDEX([1]Pointage!$A$1:$AMJ$1048576,MATCH($T$8,[1]Pointage!$A$1:$A$1048576,0),MATCH(B32,[1]Pointage!$A$1:$AMJ$1,0))</f>
        <v>0</v>
      </c>
      <c r="E32" s="51" t="str">
        <f aca="false">IF(ISERROR(FIND("|",$D32,1)),IFERROR(VLOOKUP($D32,[1]CPL!$K$1:$K$1048576,1,0),""),LEFT($D32,FIND("|",$D32,1)-2))</f>
        <v/>
      </c>
      <c r="F32" s="52" t="str">
        <f aca="false">IF(ISERROR(FIND("|",D32,1)),IFERROR(VLOOKUP($D32,[1]CPL!$K$1:$N$1048576,4,0),""),MID(D32,FIND("|",D32,1)+2,999))</f>
        <v/>
      </c>
      <c r="G32" s="53" t="str">
        <f aca="false">IFERROR(TIMEVALUE(LEFT(F32,FIND("-",F32,1)-1)),"-")</f>
        <v>-</v>
      </c>
      <c r="H32" s="54" t="str">
        <f aca="false">IFERROR(TIMEVALUE(MID(F32,FIND("-",F32,1)+1,5)),"-")</f>
        <v>-</v>
      </c>
      <c r="I32" s="54" t="str">
        <f aca="false">IFERROR(IF(ISERROR(FIND("/",F32,1)),"-",TIMEVALUE(MID(F32,FIND("/",F32,1)+2,5))),"-")</f>
        <v>-</v>
      </c>
      <c r="J32" s="55" t="str">
        <f aca="false">IFERROR(IF(ISERROR(FIND("/",F32,1)),"-",TIMEVALUE(MID(F32,FIND("/",F32,1)+8,5))),"-")</f>
        <v>-</v>
      </c>
      <c r="K32" s="56" t="str">
        <f aca="false">IF(AND(L32&gt;0,L32&lt;99),"-",IFERROR(heurehn(G32,H32,B32,HSN_deb,HSN_fin,1)+IF(I32="-",0,heurehn(I32,J32,B32,HSN_deb,HSN_fin,1)),"-"))</f>
        <v>-</v>
      </c>
      <c r="L32" s="57" t="str">
        <f aca="false">IFERROR(heuredim(G32,H32,B32,HSN_deb,HSN_fin,1)+IF(I32="-",0,heuredim(I32,J32,B32,HSN_deb,HSN_fin,1)),"-")</f>
        <v>-</v>
      </c>
      <c r="M32" s="58" t="str">
        <f aca="false">IFERROR(heurehn(G32,H32,B32,HSNu_deb,HSNu_fin,1)+IF(I32="-",0,heurehn(I32,J32,B32,HSNu_deb,HSNu_fin,1)),"-")</f>
        <v>-</v>
      </c>
      <c r="N32" s="59" t="n">
        <f aca="false">SUM(K32:M32)</f>
        <v>0</v>
      </c>
      <c r="O32" s="60" t="n">
        <f aca="false">IFERROR(heurehn(G32,H32,B32,HPN_deb,HPN_fin,1)+IF(I32="-",0,heurehn(I32,J32,B32,HPN_deb,HPN_fin,1)),"0")+IFERROR(VLOOKUP($D32,[1]CPL!$A$1:$E$1048576,5,0),"0")</f>
        <v>0</v>
      </c>
      <c r="P32" s="61" t="n">
        <f aca="false">IFERROR(VLOOKUP($D32,[1]RIPPEURS!$A$1:$F$1048576,6,0),1)</f>
        <v>0</v>
      </c>
      <c r="S32" s="82" t="n">
        <f aca="false">WEEKDAY(T32,1)</f>
        <v>3</v>
      </c>
      <c r="T32" s="83" t="n">
        <f aca="false">$B22</f>
        <v>43228</v>
      </c>
      <c r="U32" s="84" t="str">
        <f aca="false">IF($E22="HS presta. Except","",$F22)</f>
        <v/>
      </c>
      <c r="V32" s="85" t="str">
        <f aca="false">IF(AND(L22&gt;0,L22&lt;99),"-",IFERROR(heurehn(G22,H22,B22,HSN_deb,HSN_fin,1)+IF(I22="-",0,heurehn(I22,J22,B22,HSN_deb,HSN_fin,1)),"-"))</f>
        <v>-</v>
      </c>
      <c r="W32" s="86" t="str">
        <f aca="false">IFERROR(heuredim(G22,H22,B22,HSN_deb,HSN_fin,1)+IF(I22="-",0,heuredim(I22,J22,B22,HSN_deb,HSN_fin,1)),"-")</f>
        <v>-</v>
      </c>
      <c r="X32" s="87" t="str">
        <f aca="false">IFERROR(heurehn(G22,H22,B22,HSNu_deb,HSNu_fin,1)+IF(I22="-",0,heurehn(I22,J22,B22,HSNu_deb,HSNu_fin,1)),"-")</f>
        <v>-</v>
      </c>
      <c r="Y32" s="88" t="n">
        <f aca="false">IF($E22="HS presta. Except","0",$N22)</f>
        <v>0</v>
      </c>
      <c r="Z32" s="89"/>
      <c r="AA32" s="90"/>
      <c r="AB32" s="91" t="str">
        <f aca="false">$E22</f>
        <v>ASTREINTE SEM</v>
      </c>
    </row>
    <row r="33" customFormat="false" ht="23" hidden="false" customHeight="true" outlineLevel="0" collapsed="false">
      <c r="A33" s="47" t="n">
        <f aca="false">B33</f>
        <v>43239</v>
      </c>
      <c r="B33" s="48" t="n">
        <f aca="false">B32+1</f>
        <v>43239</v>
      </c>
      <c r="C33" s="49" t="n">
        <f aca="false">INDEX('[1]Base de Travail Mensuelle'!$A$1:$AMJ$1048576,MATCH($T$8,'[1]Base de Travail Mensuelle'!$A$1:$A$1048576,0),MATCH(B33,'[1]Base de Travail Mensuelle'!$A$1:$AMJ$1,0))</f>
        <v>0</v>
      </c>
      <c r="D33" s="50" t="n">
        <f aca="false">INDEX([1]Pointage!$A$1:$AMJ$1048576,MATCH($T$8,[1]Pointage!$A$1:$A$1048576,0),MATCH(B33,[1]Pointage!$A$1:$AMJ$1,0))</f>
        <v>0</v>
      </c>
      <c r="E33" s="51" t="str">
        <f aca="false">IF(ISERROR(FIND("|",$D33,1)),IFERROR(VLOOKUP($D33,[1]CPL!$K$1:$K$1048576,1,0),""),LEFT($D33,FIND("|",$D33,1)-2))</f>
        <v/>
      </c>
      <c r="F33" s="52" t="str">
        <f aca="false">IF(ISERROR(FIND("|",D33,1)),IFERROR(VLOOKUP($D33,[1]CPL!$K$1:$N$1048576,4,0),""),MID(D33,FIND("|",D33,1)+2,999))</f>
        <v/>
      </c>
      <c r="G33" s="53" t="str">
        <f aca="false">IFERROR(TIMEVALUE(LEFT(F33,FIND("-",F33,1)-1)),"-")</f>
        <v>-</v>
      </c>
      <c r="H33" s="54" t="str">
        <f aca="false">IFERROR(TIMEVALUE(MID(F33,FIND("-",F33,1)+1,5)),"-")</f>
        <v>-</v>
      </c>
      <c r="I33" s="54" t="str">
        <f aca="false">IFERROR(IF(ISERROR(FIND("/",F33,1)),"-",TIMEVALUE(MID(F33,FIND("/",F33,1)+2,5))),"-")</f>
        <v>-</v>
      </c>
      <c r="J33" s="55" t="str">
        <f aca="false">IFERROR(IF(ISERROR(FIND("/",F33,1)),"-",TIMEVALUE(MID(F33,FIND("/",F33,1)+8,5))),"-")</f>
        <v>-</v>
      </c>
      <c r="K33" s="56" t="str">
        <f aca="false">IF(AND(L33&gt;0,L33&lt;99),"-",IFERROR(heurehn(G33,H33,B33,HSN_deb,HSN_fin,1)+IF(I33="-",0,heurehn(I33,J33,B33,HSN_deb,HSN_fin,1)),"-"))</f>
        <v>-</v>
      </c>
      <c r="L33" s="57" t="str">
        <f aca="false">IFERROR(heuredim(G33,H33,B33,HSN_deb,HSN_fin,1)+IF(I33="-",0,heuredim(I33,J33,B33,HSN_deb,HSN_fin,1)),"-")</f>
        <v>-</v>
      </c>
      <c r="M33" s="58" t="str">
        <f aca="false">IFERROR(heurehn(G33,H33,B33,HSNu_deb,HSNu_fin,1)+IF(I33="-",0,heurehn(I33,J33,B33,HSNu_deb,HSNu_fin,1)),"-")</f>
        <v>-</v>
      </c>
      <c r="N33" s="59" t="n">
        <f aca="false">SUM(K33:M33)</f>
        <v>0</v>
      </c>
      <c r="O33" s="60" t="n">
        <f aca="false">IFERROR(heurehn(G33,H33,B33,HPN_deb,HPN_fin,1)+IF(I33="-",0,heurehn(I33,J33,B33,HPN_deb,HPN_fin,1)),"0")+IFERROR(VLOOKUP($D33,[1]CPL!$A$1:$E$1048576,5,0),"0")</f>
        <v>0</v>
      </c>
      <c r="P33" s="61" t="n">
        <f aca="false">IFERROR(VLOOKUP($D33,[1]RIPPEURS!$A$1:$F$1048576,6,0),1)</f>
        <v>0</v>
      </c>
      <c r="S33" s="82" t="n">
        <f aca="false">WEEKDAY(T33,1)</f>
        <v>4</v>
      </c>
      <c r="T33" s="83" t="n">
        <f aca="false">$B23</f>
        <v>43229</v>
      </c>
      <c r="U33" s="84" t="str">
        <f aca="false">IF($E23="HS presta. Except","",$F23)</f>
        <v/>
      </c>
      <c r="V33" s="85" t="str">
        <f aca="false">IF(AND(L23&gt;0,L23&lt;99),"-",IFERROR(heurehn(G23,H23,B23,HSN_deb,HSN_fin,1)+IF(I23="-",0,heurehn(I23,J23,B23,HSN_deb,HSN_fin,1)),"-"))</f>
        <v>-</v>
      </c>
      <c r="W33" s="86" t="str">
        <f aca="false">IFERROR(heuredim(G23,H23,B23,HSN_deb,HSN_fin,1)+IF(I23="-",0,heuredim(I23,J23,B23,HSN_deb,HSN_fin,1)),"-")</f>
        <v>-</v>
      </c>
      <c r="X33" s="87" t="str">
        <f aca="false">IFERROR(heurehn(G23,H23,B23,HSNu_deb,HSNu_fin,1)+IF(I23="-",0,heurehn(I23,J23,B23,HSNu_deb,HSNu_fin,1)),"-")</f>
        <v>-</v>
      </c>
      <c r="Y33" s="88" t="n">
        <f aca="false">IF($E23="HS presta. Except","0",$N23)</f>
        <v>0</v>
      </c>
      <c r="Z33" s="89"/>
      <c r="AA33" s="90"/>
      <c r="AB33" s="91" t="str">
        <f aca="false">$E23</f>
        <v>ASTREINTE SEM</v>
      </c>
    </row>
    <row r="34" customFormat="false" ht="23" hidden="false" customHeight="true" outlineLevel="0" collapsed="false">
      <c r="A34" s="47" t="n">
        <f aca="false">B34</f>
        <v>43240</v>
      </c>
      <c r="B34" s="48" t="n">
        <f aca="false">B33+1</f>
        <v>43240</v>
      </c>
      <c r="C34" s="49" t="n">
        <f aca="false">INDEX('[1]Base de Travail Mensuelle'!$A$1:$AMJ$1048576,MATCH($T$8,'[1]Base de Travail Mensuelle'!$A$1:$A$1048576,0),MATCH(B34,'[1]Base de Travail Mensuelle'!$A$1:$AMJ$1,0))</f>
        <v>0</v>
      </c>
      <c r="D34" s="50" t="n">
        <f aca="false">INDEX([1]Pointage!$A$1:$AMJ$1048576,MATCH($T$8,[1]Pointage!$A$1:$A$1048576,0),MATCH(B34,[1]Pointage!$A$1:$AMJ$1,0))</f>
        <v>0</v>
      </c>
      <c r="E34" s="51" t="str">
        <f aca="false">IF(ISERROR(FIND("|",$D34,1)),IFERROR(VLOOKUP($D34,[1]CPL!$K$1:$K$1048576,1,0),""),LEFT($D34,FIND("|",$D34,1)-2))</f>
        <v/>
      </c>
      <c r="F34" s="52" t="str">
        <f aca="false">IF(ISERROR(FIND("|",D34,1)),IFERROR(VLOOKUP($D34,[1]CPL!$K$1:$N$1048576,4,0),""),MID(D34,FIND("|",D34,1)+2,999))</f>
        <v/>
      </c>
      <c r="G34" s="53" t="str">
        <f aca="false">IFERROR(TIMEVALUE(LEFT(F34,FIND("-",F34,1)-1)),"-")</f>
        <v>-</v>
      </c>
      <c r="H34" s="54" t="str">
        <f aca="false">IFERROR(TIMEVALUE(MID(F34,FIND("-",F34,1)+1,5)),"-")</f>
        <v>-</v>
      </c>
      <c r="I34" s="54" t="str">
        <f aca="false">IFERROR(IF(ISERROR(FIND("/",F34,1)),"-",TIMEVALUE(MID(F34,FIND("/",F34,1)+2,5))),"-")</f>
        <v>-</v>
      </c>
      <c r="J34" s="55" t="str">
        <f aca="false">IFERROR(IF(ISERROR(FIND("/",F34,1)),"-",TIMEVALUE(MID(F34,FIND("/",F34,1)+8,5))),"-")</f>
        <v>-</v>
      </c>
      <c r="K34" s="56" t="str">
        <f aca="false">IF(AND(L34&gt;0,L34&lt;99),"-",IFERROR(heurehn(G34,H34,B34,HSN_deb,HSN_fin,1)+IF(I34="-",0,heurehn(I34,J34,B34,HSN_deb,HSN_fin,1)),"-"))</f>
        <v>-</v>
      </c>
      <c r="L34" s="57" t="str">
        <f aca="false">IFERROR(heuredim(G34,H34,B34,HSN_deb,HSN_fin,1)+IF(I34="-",0,heuredim(I34,J34,B34,HSN_deb,HSN_fin,1)),"-")</f>
        <v>-</v>
      </c>
      <c r="M34" s="58" t="str">
        <f aca="false">IFERROR(heurehn(G34,H34,B34,HSNu_deb,HSNu_fin,1)+IF(I34="-",0,heurehn(I34,J34,B34,HSNu_deb,HSNu_fin,1)),"-")</f>
        <v>-</v>
      </c>
      <c r="N34" s="59" t="n">
        <f aca="false">SUM(K34:M34)</f>
        <v>0</v>
      </c>
      <c r="O34" s="60" t="n">
        <f aca="false">IFERROR(heurehn(G34,H34,B34,HPN_deb,HPN_fin,1)+IF(I34="-",0,heurehn(I34,J34,B34,HPN_deb,HPN_fin,1)),"0")+IFERROR(VLOOKUP($D34,[1]CPL!$A$1:$E$1048576,5,0),"0")</f>
        <v>0</v>
      </c>
      <c r="P34" s="61" t="n">
        <f aca="false">IFERROR(VLOOKUP($D34,[1]RIPPEURS!$A$1:$F$1048576,6,0),1)</f>
        <v>0</v>
      </c>
      <c r="S34" s="82" t="n">
        <f aca="false">WEEKDAY(T34,1)</f>
        <v>5</v>
      </c>
      <c r="T34" s="83" t="n">
        <f aca="false">$B24</f>
        <v>43230</v>
      </c>
      <c r="U34" s="84" t="str">
        <f aca="false">IF($E24="HS presta. Except","",$F24)</f>
        <v>22:00-02:00</v>
      </c>
      <c r="V34" s="85" t="n">
        <f aca="false">IF(AND(L24&gt;0,L24&lt;99),"-",IFERROR(heurehn(G24,H24,B24,HSN_deb,HSN_fin,1)+IF(I24="-",0,heurehn(I24,J24,B24,HSN_deb,HSN_fin,1)),"-"))</f>
        <v>0</v>
      </c>
      <c r="W34" s="86" t="n">
        <f aca="false">IFERROR(heuredim(G24,H24,B24,HSN_deb,HSN_fin,1)+IF(I24="-",0,heuredim(I24,J24,B24,HSN_deb,HSN_fin,1)),"-")</f>
        <v>0</v>
      </c>
      <c r="X34" s="87" t="n">
        <f aca="false">IFERROR(heurehn(G24,H24,B24,HSNu_deb,HSNu_fin,1)+IF(I24="-",0,heurehn(I24,J24,B24,HSNu_deb,HSNu_fin,1)),"-")</f>
        <v>4</v>
      </c>
      <c r="Y34" s="88" t="n">
        <f aca="false">IF($E24="HS presta. Except","0",$N24)</f>
        <v>4</v>
      </c>
      <c r="Z34" s="89"/>
      <c r="AA34" s="90"/>
      <c r="AB34" s="91" t="str">
        <f aca="false">$E24</f>
        <v>ASTREINTE SEM</v>
      </c>
    </row>
    <row r="35" customFormat="false" ht="23" hidden="false" customHeight="true" outlineLevel="0" collapsed="false">
      <c r="A35" s="94"/>
      <c r="B35" s="95"/>
      <c r="C35" s="96"/>
      <c r="D35" s="97"/>
      <c r="E35" s="98"/>
      <c r="F35" s="99"/>
      <c r="G35" s="100"/>
      <c r="H35" s="101"/>
      <c r="I35" s="101"/>
      <c r="J35" s="102"/>
      <c r="K35" s="103"/>
      <c r="L35" s="104"/>
      <c r="M35" s="105"/>
      <c r="N35" s="106"/>
      <c r="O35" s="107"/>
      <c r="P35" s="108"/>
      <c r="S35" s="82" t="n">
        <f aca="false">WEEKDAY(T35,1)</f>
        <v>6</v>
      </c>
      <c r="T35" s="83" t="n">
        <f aca="false">$B25</f>
        <v>43231</v>
      </c>
      <c r="U35" s="84" t="str">
        <f aca="false">IF($E25="HS presta. Except","",$F25)</f>
        <v/>
      </c>
      <c r="V35" s="85" t="str">
        <f aca="false">IF(AND(L25&gt;0,L25&lt;99),"-",IFERROR(heurehn(G25,H25,B25,HSN_deb,HSN_fin,1)+IF(I25="-",0,heurehn(I25,J25,B25,HSN_deb,HSN_fin,1)),"-"))</f>
        <v>-</v>
      </c>
      <c r="W35" s="86" t="str">
        <f aca="false">IFERROR(heuredim(G25,H25,B25,HSN_deb,HSN_fin,1)+IF(I25="-",0,heuredim(I25,J25,B25,HSN_deb,HSN_fin,1)),"-")</f>
        <v>-</v>
      </c>
      <c r="X35" s="87" t="str">
        <f aca="false">IFERROR(heurehn(G25,H25,B25,HSNu_deb,HSNu_fin,1)+IF(I25="-",0,heurehn(I25,J25,B25,HSNu_deb,HSNu_fin,1)),"-")</f>
        <v>-</v>
      </c>
      <c r="Y35" s="88" t="n">
        <f aca="false">IF($E25="HS presta. Except","0",$N25)</f>
        <v>0</v>
      </c>
      <c r="Z35" s="89"/>
      <c r="AA35" s="90"/>
      <c r="AB35" s="91" t="str">
        <f aca="false">$E25</f>
        <v>ASTREINTE SEM</v>
      </c>
    </row>
    <row r="36" customFormat="false" ht="23" hidden="false" customHeight="true" outlineLevel="0" collapsed="false">
      <c r="A36" s="5"/>
      <c r="B36" s="5"/>
      <c r="C36" s="109"/>
      <c r="D36" s="5"/>
      <c r="E36" s="110" t="n">
        <f aca="true">IF(AND(WEEKDAY(INDIRECT("B"&amp;MATCH("ASTREINTE SEM",E5:E35,0)+4,1))=2,WEEKDAY(INDIRECT("B"&amp;MATCH("ASTREINTE SEM",E5:E35,-1)+4,1))=2,MOD(COUNTIF(E5:E35,"ASTREINTE SEM"),8)=0),COUNTIF(E5:E35,"ASTREINTE SEM")/SUM(MATCH("ASTREINTE SEM",E5:E35,-1)+1,-MATCH("ASTREINTE SEM",E5:E35,0)),"")</f>
        <v>1</v>
      </c>
      <c r="F36" s="5"/>
      <c r="G36" s="111"/>
      <c r="H36" s="111"/>
      <c r="I36" s="111"/>
      <c r="J36" s="111"/>
      <c r="K36" s="112" t="n">
        <f aca="false">SUM(K5:K35)</f>
        <v>0</v>
      </c>
      <c r="L36" s="113" t="n">
        <f aca="false">SUM(L5:L35)</f>
        <v>0</v>
      </c>
      <c r="M36" s="113" t="n">
        <f aca="false">SUM(M5:M35)</f>
        <v>4</v>
      </c>
      <c r="N36" s="114" t="n">
        <f aca="false">SUM(N5:N35)</f>
        <v>4</v>
      </c>
      <c r="O36" s="115" t="n">
        <f aca="false">SUM(O5:O35)</f>
        <v>4</v>
      </c>
      <c r="P36" s="116" t="n">
        <f aca="false">SUM(P5:P35)</f>
        <v>0</v>
      </c>
      <c r="S36" s="82" t="n">
        <f aca="false">WEEKDAY(T36,1)</f>
        <v>7</v>
      </c>
      <c r="T36" s="83" t="n">
        <f aca="false">$B26</f>
        <v>43232</v>
      </c>
      <c r="U36" s="84" t="str">
        <f aca="false">IF($E26="HS presta. Except","",$F26)</f>
        <v/>
      </c>
      <c r="V36" s="85" t="str">
        <f aca="false">IF(AND(L26&gt;0,L26&lt;99),"-",IFERROR(heurehn(G26,H26,B26,HSN_deb,HSN_fin,1)+IF(I26="-",0,heurehn(I26,J26,B26,HSN_deb,HSN_fin,1)),"-"))</f>
        <v>-</v>
      </c>
      <c r="W36" s="86" t="str">
        <f aca="false">IFERROR(heuredim(G26,H26,B26,HSN_deb,HSN_fin,1)+IF(I26="-",0,heuredim(I26,J26,B26,HSN_deb,HSN_fin,1)),"-")</f>
        <v>-</v>
      </c>
      <c r="X36" s="87" t="str">
        <f aca="false">IFERROR(heurehn(G26,H26,B26,HSNu_deb,HSNu_fin,1)+IF(I26="-",0,heurehn(I26,J26,B26,HSNu_deb,HSNu_fin,1)),"-")</f>
        <v>-</v>
      </c>
      <c r="Y36" s="88" t="n">
        <f aca="false">IF($E26="HS presta. Except","0",$N26)</f>
        <v>0</v>
      </c>
      <c r="Z36" s="89"/>
      <c r="AA36" s="90"/>
      <c r="AB36" s="91" t="str">
        <f aca="false">$E26</f>
        <v>ASTREINTE SEM</v>
      </c>
    </row>
    <row r="37" customFormat="false" ht="23" hidden="false" customHeight="true" outlineLevel="0" collapsed="false">
      <c r="A37" s="5"/>
      <c r="B37" s="5"/>
      <c r="C37" s="5"/>
      <c r="D37" s="5"/>
      <c r="E37" s="117"/>
      <c r="F37" s="5"/>
      <c r="G37" s="111"/>
      <c r="H37" s="111"/>
      <c r="I37" s="111"/>
      <c r="J37" s="111"/>
      <c r="K37" s="118"/>
      <c r="L37" s="118"/>
      <c r="M37" s="118"/>
      <c r="N37" s="118"/>
      <c r="O37" s="118"/>
      <c r="P37" s="118"/>
      <c r="S37" s="82" t="n">
        <f aca="false">WEEKDAY(T37,1)</f>
        <v>1</v>
      </c>
      <c r="T37" s="83" t="n">
        <f aca="false">$B27</f>
        <v>43233</v>
      </c>
      <c r="U37" s="84" t="str">
        <f aca="false">IF($E27="HS presta. Except","",$F27)</f>
        <v/>
      </c>
      <c r="V37" s="85" t="str">
        <f aca="false">IF(AND(L27&gt;0,L27&lt;99),"-",IFERROR(heurehn(G27,H27,B27,HSN_deb,HSN_fin,1)+IF(I27="-",0,heurehn(I27,J27,B27,HSN_deb,HSN_fin,1)),"-"))</f>
        <v>-</v>
      </c>
      <c r="W37" s="86" t="str">
        <f aca="false">IFERROR(heuredim(G27,H27,B27,HSN_deb,HSN_fin,1)+IF(I27="-",0,heuredim(I27,J27,B27,HSN_deb,HSN_fin,1)),"-")</f>
        <v>-</v>
      </c>
      <c r="X37" s="87" t="str">
        <f aca="false">IFERROR(heurehn(G27,H27,B27,HSNu_deb,HSNu_fin,1)+IF(I27="-",0,heurehn(I27,J27,B27,HSNu_deb,HSNu_fin,1)),"-")</f>
        <v>-</v>
      </c>
      <c r="Y37" s="88" t="n">
        <f aca="false">IF($E27="HS presta. Except","0",$N27)</f>
        <v>0</v>
      </c>
      <c r="Z37" s="89"/>
      <c r="AA37" s="90"/>
      <c r="AB37" s="91" t="str">
        <f aca="false">$E27</f>
        <v>ASTREINTE SEM</v>
      </c>
    </row>
    <row r="38" customFormat="false" ht="23" hidden="false" customHeight="true" outlineLevel="0" collapsed="false">
      <c r="A38" s="5"/>
      <c r="B38" s="5"/>
      <c r="C38" s="5"/>
      <c r="D38" s="5"/>
      <c r="E38" s="5"/>
      <c r="F38" s="5"/>
      <c r="G38" s="111"/>
      <c r="H38" s="111"/>
      <c r="I38" s="111"/>
      <c r="J38" s="111"/>
      <c r="K38" s="118"/>
      <c r="L38" s="118"/>
      <c r="M38" s="118"/>
      <c r="N38" s="118"/>
      <c r="O38" s="118"/>
      <c r="P38" s="118"/>
      <c r="S38" s="82" t="n">
        <f aca="false">WEEKDAY(T38,1)</f>
        <v>2</v>
      </c>
      <c r="T38" s="83" t="n">
        <f aca="false">$B28</f>
        <v>43234</v>
      </c>
      <c r="U38" s="84" t="str">
        <f aca="false">IF($E28="HS presta. Except","",$F28)</f>
        <v/>
      </c>
      <c r="V38" s="85" t="str">
        <f aca="false">IF(AND(L28&gt;0,L28&lt;99),"-",IFERROR(heurehn(G28,H28,B28,HSN_deb,HSN_fin,1)+IF(I28="-",0,heurehn(I28,J28,B28,HSN_deb,HSN_fin,1)),"-"))</f>
        <v>-</v>
      </c>
      <c r="W38" s="86" t="str">
        <f aca="false">IFERROR(heuredim(G28,H28,B28,HSN_deb,HSN_fin,1)+IF(I28="-",0,heuredim(I28,J28,B28,HSN_deb,HSN_fin,1)),"-")</f>
        <v>-</v>
      </c>
      <c r="X38" s="87" t="str">
        <f aca="false">IFERROR(heurehn(G28,H28,B28,HSNu_deb,HSNu_fin,1)+IF(I28="-",0,heurehn(I28,J28,B28,HSNu_deb,HSNu_fin,1)),"-")</f>
        <v>-</v>
      </c>
      <c r="Y38" s="88" t="n">
        <f aca="false">IF($E28="HS presta. Except","0",$N28)</f>
        <v>0</v>
      </c>
      <c r="Z38" s="89"/>
      <c r="AA38" s="90"/>
      <c r="AB38" s="91" t="str">
        <f aca="false">$E28</f>
        <v>ASTREINTE SEM</v>
      </c>
    </row>
    <row r="39" customFormat="false" ht="23" hidden="false" customHeight="true" outlineLevel="0" collapsed="false">
      <c r="A39" s="5"/>
      <c r="B39" s="5"/>
      <c r="C39" s="5"/>
      <c r="D39" s="5"/>
      <c r="E39" s="5"/>
      <c r="F39" s="5"/>
      <c r="G39" s="111"/>
      <c r="H39" s="111"/>
      <c r="I39" s="111"/>
      <c r="J39" s="111"/>
      <c r="K39" s="118"/>
      <c r="L39" s="118"/>
      <c r="M39" s="118"/>
      <c r="N39" s="118"/>
      <c r="O39" s="118"/>
      <c r="P39" s="118"/>
      <c r="S39" s="82" t="n">
        <f aca="false">WEEKDAY(T39,1)</f>
        <v>3</v>
      </c>
      <c r="T39" s="83" t="n">
        <f aca="false">$B29</f>
        <v>43235</v>
      </c>
      <c r="U39" s="84" t="str">
        <f aca="false">IF($E29="HS presta. Except","",$F29)</f>
        <v/>
      </c>
      <c r="V39" s="85" t="str">
        <f aca="false">IF(AND(L29&gt;0,L29&lt;99),"-",IFERROR(heurehn(G29,H29,B29,HSN_deb,HSN_fin,1)+IF(I29="-",0,heurehn(I29,J29,B29,HSN_deb,HSN_fin,1)),"-"))</f>
        <v>-</v>
      </c>
      <c r="W39" s="86" t="str">
        <f aca="false">IFERROR(heuredim(G29,H29,B29,HSN_deb,HSN_fin,1)+IF(I29="-",0,heuredim(I29,J29,B29,HSN_deb,HSN_fin,1)),"-")</f>
        <v>-</v>
      </c>
      <c r="X39" s="87" t="str">
        <f aca="false">IFERROR(heurehn(G29,H29,B29,HSNu_deb,HSNu_fin,1)+IF(I29="-",0,heurehn(I29,J29,B29,HSNu_deb,HSNu_fin,1)),"-")</f>
        <v>-</v>
      </c>
      <c r="Y39" s="88" t="n">
        <f aca="false">IF($E29="HS presta. Except","0",$N29)</f>
        <v>0</v>
      </c>
      <c r="Z39" s="89"/>
      <c r="AA39" s="90"/>
      <c r="AB39" s="91" t="str">
        <f aca="false">$E29</f>
        <v/>
      </c>
    </row>
    <row r="40" customFormat="false" ht="23" hidden="false" customHeight="true" outlineLevel="0" collapsed="false">
      <c r="A40" s="5"/>
      <c r="B40" s="5"/>
      <c r="C40" s="5"/>
      <c r="D40" s="5"/>
      <c r="E40" s="5"/>
      <c r="F40" s="5"/>
      <c r="G40" s="111"/>
      <c r="H40" s="111"/>
      <c r="I40" s="111"/>
      <c r="J40" s="111"/>
      <c r="N40" s="3"/>
      <c r="O40" s="3"/>
      <c r="P40" s="3"/>
      <c r="S40" s="82" t="n">
        <f aca="false">WEEKDAY(T40,1)</f>
        <v>4</v>
      </c>
      <c r="T40" s="83" t="n">
        <f aca="false">$B30</f>
        <v>43236</v>
      </c>
      <c r="U40" s="84" t="str">
        <f aca="false">IF($E30="HS presta. Except","",$F30)</f>
        <v/>
      </c>
      <c r="V40" s="85" t="str">
        <f aca="false">IF(AND(L30&gt;0,L30&lt;99),"-",IFERROR(heurehn(G30,H30,B30,HSN_deb,HSN_fin,1)+IF(I30="-",0,heurehn(I30,J30,B30,HSN_deb,HSN_fin,1)),"-"))</f>
        <v>-</v>
      </c>
      <c r="W40" s="86" t="str">
        <f aca="false">IFERROR(heuredim(G30,H30,B30,HSN_deb,HSN_fin,1)+IF(I30="-",0,heuredim(I30,J30,B30,HSN_deb,HSN_fin,1)),"-")</f>
        <v>-</v>
      </c>
      <c r="X40" s="87" t="str">
        <f aca="false">IFERROR(heurehn(G30,H30,B30,HSNu_deb,HSNu_fin,1)+IF(I30="-",0,heurehn(I30,J30,B30,HSNu_deb,HSNu_fin,1)),"-")</f>
        <v>-</v>
      </c>
      <c r="Y40" s="88" t="n">
        <f aca="false">IF($E30="HS presta. Except","0",$N30)</f>
        <v>0</v>
      </c>
      <c r="Z40" s="89"/>
      <c r="AA40" s="90"/>
      <c r="AB40" s="91" t="str">
        <f aca="false">$E30</f>
        <v/>
      </c>
    </row>
    <row r="41" customFormat="false" ht="23" hidden="false" customHeight="true" outlineLevel="0" collapsed="false">
      <c r="A41" s="5"/>
      <c r="B41" s="5"/>
      <c r="C41" s="119"/>
      <c r="D41" s="119"/>
      <c r="E41" s="119"/>
      <c r="F41" s="119"/>
      <c r="G41" s="3"/>
      <c r="H41" s="3"/>
      <c r="I41" s="3"/>
      <c r="J41" s="3"/>
      <c r="N41" s="3"/>
      <c r="O41" s="3"/>
      <c r="P41" s="3"/>
      <c r="S41" s="82" t="n">
        <f aca="false">WEEKDAY(T41,1)</f>
        <v>5</v>
      </c>
      <c r="T41" s="83" t="n">
        <f aca="false">$B31</f>
        <v>43237</v>
      </c>
      <c r="U41" s="84" t="str">
        <f aca="false">IF($E31="HS presta. Except","",$F31)</f>
        <v/>
      </c>
      <c r="V41" s="85" t="str">
        <f aca="false">IF(AND(L31&gt;0,L31&lt;99),"-",IFERROR(heurehn(G31,H31,B31,HSN_deb,HSN_fin,1)+IF(I31="-",0,heurehn(I31,J31,B31,HSN_deb,HSN_fin,1)),"-"))</f>
        <v>-</v>
      </c>
      <c r="W41" s="86" t="str">
        <f aca="false">IFERROR(heuredim(G31,H31,B31,HSN_deb,HSN_fin,1)+IF(I31="-",0,heuredim(I31,J31,B31,HSN_deb,HSN_fin,1)),"-")</f>
        <v>-</v>
      </c>
      <c r="X41" s="87" t="str">
        <f aca="false">IFERROR(heurehn(G31,H31,B31,HSNu_deb,HSNu_fin,1)+IF(I31="-",0,heurehn(I31,J31,B31,HSNu_deb,HSNu_fin,1)),"-")</f>
        <v>-</v>
      </c>
      <c r="Y41" s="88" t="n">
        <f aca="false">IF($E31="HS presta. Except","0",$N31)</f>
        <v>0</v>
      </c>
      <c r="Z41" s="89"/>
      <c r="AA41" s="90"/>
      <c r="AB41" s="91" t="str">
        <f aca="false">$E31</f>
        <v/>
      </c>
    </row>
    <row r="42" customFormat="false" ht="23" hidden="false" customHeight="true" outlineLevel="0" collapsed="false">
      <c r="A42" s="5"/>
      <c r="B42" s="5"/>
      <c r="C42" s="119"/>
      <c r="D42" s="119"/>
      <c r="E42" s="119"/>
      <c r="F42" s="119"/>
      <c r="G42" s="3"/>
      <c r="H42" s="3"/>
      <c r="I42" s="3"/>
      <c r="J42" s="3"/>
      <c r="N42" s="3"/>
      <c r="O42" s="3"/>
      <c r="P42" s="3"/>
      <c r="S42" s="82" t="n">
        <f aca="false">WEEKDAY(T42,1)</f>
        <v>6</v>
      </c>
      <c r="T42" s="83" t="n">
        <f aca="false">$B32</f>
        <v>43238</v>
      </c>
      <c r="U42" s="84" t="str">
        <f aca="false">IF($E32="HS presta. Except","",$F32)</f>
        <v/>
      </c>
      <c r="V42" s="85" t="str">
        <f aca="false">IF(AND(L32&gt;0,L32&lt;99),"-",IFERROR(heurehn(G32,H32,B32,HSN_deb,HSN_fin,1)+IF(I32="-",0,heurehn(I32,J32,B32,HSN_deb,HSN_fin,1)),"-"))</f>
        <v>-</v>
      </c>
      <c r="W42" s="86" t="str">
        <f aca="false">IFERROR(heuredim(G32,H32,B32,HSN_deb,HSN_fin,1)+IF(I32="-",0,heuredim(I32,J32,B32,HSN_deb,HSN_fin,1)),"-")</f>
        <v>-</v>
      </c>
      <c r="X42" s="87" t="str">
        <f aca="false">IFERROR(heurehn(G32,H32,B32,HSNu_deb,HSNu_fin,1)+IF(I32="-",0,heurehn(I32,J32,B32,HSNu_deb,HSNu_fin,1)),"-")</f>
        <v>-</v>
      </c>
      <c r="Y42" s="88" t="n">
        <f aca="false">IF($E32="HS presta. Except","0",$N32)</f>
        <v>0</v>
      </c>
      <c r="Z42" s="89"/>
      <c r="AA42" s="90"/>
      <c r="AB42" s="91" t="str">
        <f aca="false">$E32</f>
        <v/>
      </c>
    </row>
    <row r="43" customFormat="false" ht="23" hidden="false" customHeight="true" outlineLevel="0" collapsed="false">
      <c r="A43" s="5"/>
      <c r="B43" s="5"/>
      <c r="C43" s="119"/>
      <c r="D43" s="119"/>
      <c r="E43" s="119"/>
      <c r="F43" s="119"/>
      <c r="G43" s="3"/>
      <c r="H43" s="3"/>
      <c r="I43" s="3"/>
      <c r="J43" s="3"/>
      <c r="N43" s="3"/>
      <c r="O43" s="3"/>
      <c r="P43" s="3"/>
      <c r="S43" s="82" t="n">
        <f aca="false">WEEKDAY(T43,1)</f>
        <v>7</v>
      </c>
      <c r="T43" s="83" t="n">
        <f aca="false">$B33</f>
        <v>43239</v>
      </c>
      <c r="U43" s="84" t="str">
        <f aca="false">IF($E33="HS presta. Except","",$F33)</f>
        <v/>
      </c>
      <c r="V43" s="85" t="str">
        <f aca="false">IF(AND(L33&gt;0,L33&lt;99),"-",IFERROR(heurehn(G33,H33,B33,HSN_deb,HSN_fin,1)+IF(I33="-",0,heurehn(I33,J33,B33,HSN_deb,HSN_fin,1)),"-"))</f>
        <v>-</v>
      </c>
      <c r="W43" s="86" t="str">
        <f aca="false">IFERROR(heuredim(G33,H33,B33,HSN_deb,HSN_fin,1)+IF(I33="-",0,heuredim(I33,J33,B33,HSN_deb,HSN_fin,1)),"-")</f>
        <v>-</v>
      </c>
      <c r="X43" s="87" t="str">
        <f aca="false">IFERROR(heurehn(G33,H33,B33,HSNu_deb,HSNu_fin,1)+IF(I33="-",0,heurehn(I33,J33,B33,HSNu_deb,HSNu_fin,1)),"-")</f>
        <v>-</v>
      </c>
      <c r="Y43" s="88" t="n">
        <f aca="false">IF($E33="HS presta. Except","0",$N33)</f>
        <v>0</v>
      </c>
      <c r="Z43" s="89"/>
      <c r="AA43" s="90"/>
      <c r="AB43" s="91" t="str">
        <f aca="false">$E33</f>
        <v/>
      </c>
    </row>
    <row r="44" customFormat="false" ht="23" hidden="false" customHeight="true" outlineLevel="0" collapsed="false">
      <c r="A44" s="5"/>
      <c r="B44" s="5"/>
      <c r="C44" s="119"/>
      <c r="D44" s="119"/>
      <c r="E44" s="119"/>
      <c r="F44" s="119"/>
      <c r="G44" s="3"/>
      <c r="H44" s="3"/>
      <c r="I44" s="3"/>
      <c r="J44" s="3"/>
      <c r="N44" s="3"/>
      <c r="O44" s="3"/>
      <c r="P44" s="3"/>
      <c r="S44" s="82" t="n">
        <f aca="false">WEEKDAY(T44,1)</f>
        <v>1</v>
      </c>
      <c r="T44" s="83" t="n">
        <f aca="false">$B34</f>
        <v>43240</v>
      </c>
      <c r="U44" s="84" t="str">
        <f aca="false">IF($E34="HS presta. Except","",$F34)</f>
        <v/>
      </c>
      <c r="V44" s="85" t="str">
        <f aca="false">IF(AND(L34&gt;0,L34&lt;99),"-",IFERROR(heurehn(G34,H34,B34,HSN_deb,HSN_fin,1)+IF(I34="-",0,heurehn(I34,J34,B34,HSN_deb,HSN_fin,1)),"-"))</f>
        <v>-</v>
      </c>
      <c r="W44" s="86" t="str">
        <f aca="false">IFERROR(heuredim(G34,H34,B34,HSN_deb,HSN_fin,1)+IF(I34="-",0,heuredim(I34,J34,B34,HSN_deb,HSN_fin,1)),"-")</f>
        <v>-</v>
      </c>
      <c r="X44" s="87" t="str">
        <f aca="false">IFERROR(heurehn(G34,H34,B34,HSNu_deb,HSNu_fin,1)+IF(I34="-",0,heurehn(I34,J34,B34,HSNu_deb,HSNu_fin,1)),"-")</f>
        <v>-</v>
      </c>
      <c r="Y44" s="88" t="n">
        <f aca="false">IF($E34="HS presta. Except","0",$N34)</f>
        <v>0</v>
      </c>
      <c r="Z44" s="89"/>
      <c r="AA44" s="90"/>
      <c r="AB44" s="91" t="str">
        <f aca="false">$E34</f>
        <v/>
      </c>
    </row>
    <row r="45" customFormat="false" ht="23" hidden="false" customHeight="true" outlineLevel="0" collapsed="false">
      <c r="A45" s="5"/>
      <c r="B45" s="5"/>
      <c r="C45" s="119"/>
      <c r="D45" s="119"/>
      <c r="E45" s="119"/>
      <c r="F45" s="119"/>
      <c r="G45" s="3"/>
      <c r="H45" s="3"/>
      <c r="I45" s="3"/>
      <c r="J45" s="3"/>
      <c r="N45" s="3"/>
      <c r="O45" s="3"/>
      <c r="P45" s="3"/>
      <c r="S45" s="82"/>
      <c r="T45" s="83"/>
      <c r="U45" s="120"/>
      <c r="V45" s="121" t="n">
        <f aca="false">IF(AND(L35&gt;0,L35&lt;99),"-",IFERROR(heurehn(G35,H35,B35,HSN_deb,HSN_fin,1)+IF(I35="-",0,heurehn(I35,J35,B35,HSN_deb,HSN_fin,1)),"-"))</f>
        <v>0</v>
      </c>
      <c r="W45" s="122"/>
      <c r="X45" s="123"/>
      <c r="Y45" s="124"/>
      <c r="Z45" s="125"/>
      <c r="AA45" s="126"/>
      <c r="AB45" s="127"/>
    </row>
    <row r="46" customFormat="false" ht="23" hidden="false" customHeight="true" outlineLevel="0" collapsed="false">
      <c r="A46" s="5"/>
      <c r="B46" s="5"/>
      <c r="C46" s="119"/>
      <c r="D46" s="119"/>
      <c r="E46" s="119"/>
      <c r="F46" s="119"/>
      <c r="G46" s="3"/>
      <c r="H46" s="3"/>
      <c r="I46" s="3"/>
      <c r="J46" s="3"/>
      <c r="N46" s="3"/>
      <c r="O46" s="3"/>
      <c r="P46" s="3"/>
      <c r="S46" s="128" t="s">
        <v>34</v>
      </c>
      <c r="T46" s="128"/>
      <c r="U46" s="129"/>
      <c r="V46" s="130" t="n">
        <f aca="false">SUM(V15:V45)</f>
        <v>0</v>
      </c>
      <c r="W46" s="131" t="n">
        <f aca="false">SUM(W15:W45)</f>
        <v>0</v>
      </c>
      <c r="X46" s="132" t="n">
        <f aca="false">SUM(X15:X45)</f>
        <v>4</v>
      </c>
      <c r="Y46" s="133" t="n">
        <f aca="false">SUM(V46:X46)</f>
        <v>4</v>
      </c>
      <c r="Z46" s="134" t="str">
        <f aca="true">IF(AND( WEEKDAY(INDIRECT("A"&amp;MATCH("ASTREINTE SEM",AB15:AB45,0)+2,1))=2, WEEKDAY(INDIRECT("A"&amp;MATCH("ASTREINTE SEM",AB15:AB45,-1)+2,1))=2, MOD(COUNTIF(AB15:AB45,"ASTREINTE SEM"),8)=0), COUNTIF(AB15:AB45,"ASTREINTE SEM")/SUM(MATCH("ASTREINTE SEM",AB15:AB45,-1)+1,-MATCH("ASTREINTE SEM",AB15:AB45,0)),"")</f>
        <v/>
      </c>
      <c r="AA46" s="134" t="e">
        <f aca="true">IF(AND( WEEKDAY(INDIRECT("A"&amp;MATCH("ASTREINTE WK",AC15:AC45,0)+2,1))=2, WEEKDAY(INDIRECT("A"&amp;MATCH("ASTREINTE WK",AC15:AC45,-1)+2,1))=2, MOD(COUNTIF(AC15:AC45,"ASTREINTE WK"),8)=0), COUNTIF(AC15:AC45,"ASTREINTE WK")/SUM(MATCH("ASTREINTE WK",AC15:AC45,-1)+1,-MATCH("ASTREINTE WK",AC15:AC45,0)),"")</f>
        <v>#N/A</v>
      </c>
      <c r="AB46" s="135"/>
    </row>
    <row r="47" customFormat="false" ht="23" hidden="false" customHeight="true" outlineLevel="0" collapsed="false">
      <c r="A47" s="136" t="s">
        <v>35</v>
      </c>
      <c r="B47" s="136"/>
      <c r="C47" s="136"/>
      <c r="D47" s="136"/>
      <c r="E47" s="136"/>
      <c r="F47" s="136"/>
      <c r="G47" s="3"/>
      <c r="H47" s="3"/>
      <c r="I47" s="3"/>
      <c r="J47" s="3"/>
      <c r="N47" s="3"/>
      <c r="O47" s="3"/>
      <c r="P47" s="3"/>
      <c r="S47" s="137" t="s">
        <v>36</v>
      </c>
      <c r="T47" s="137"/>
      <c r="U47" s="138"/>
      <c r="V47" s="139"/>
      <c r="W47" s="140"/>
      <c r="X47" s="140"/>
      <c r="Y47" s="141" t="n">
        <f aca="false">Y46</f>
        <v>4</v>
      </c>
      <c r="Z47" s="142" t="n">
        <f aca="false">(SUMPRODUCT((AB15:AB45="ASTREINTE SEM")*(WEEKDAY(T15:T45,2)&gt;1)*(WEEKDAY(T15:T45,2)&lt;7))&gt;0)*1</f>
        <v>1</v>
      </c>
      <c r="AA47" s="142" t="n">
        <f aca="false">(SUMPRODUCT((AB15:AB45="ASTREINTE WK")*(WEEKDAY(T15:T45,2)&gt;1)*(WEEKDAY(T15:T45,2)&lt;7))&gt;0)*1</f>
        <v>0</v>
      </c>
      <c r="AB47" s="143"/>
    </row>
    <row r="48" customFormat="false" ht="24.75" hidden="false" customHeight="true" outlineLevel="0" collapsed="false">
      <c r="A48" s="21" t="s">
        <v>9</v>
      </c>
      <c r="B48" s="21" t="s">
        <v>37</v>
      </c>
      <c r="C48" s="144" t="s">
        <v>38</v>
      </c>
      <c r="D48" s="144"/>
      <c r="E48" s="144"/>
      <c r="F48" s="145" t="s">
        <v>39</v>
      </c>
      <c r="G48" s="3"/>
      <c r="H48" s="3"/>
      <c r="I48" s="3"/>
      <c r="J48" s="3"/>
      <c r="N48" s="3"/>
      <c r="O48" s="3"/>
      <c r="P48" s="3"/>
      <c r="S48" s="146"/>
      <c r="T48" s="146"/>
      <c r="U48" s="147"/>
      <c r="V48" s="147"/>
      <c r="W48" s="147"/>
      <c r="X48" s="147"/>
      <c r="Y48" s="147"/>
      <c r="Z48" s="147"/>
      <c r="AA48" s="147"/>
      <c r="AB48" s="147"/>
    </row>
    <row r="49" customFormat="false" ht="24.75" hidden="false" customHeight="true" outlineLevel="0" collapsed="false">
      <c r="A49" s="148"/>
      <c r="B49" s="148"/>
      <c r="C49" s="149"/>
      <c r="D49" s="149"/>
      <c r="E49" s="149"/>
      <c r="F49" s="150"/>
      <c r="G49" s="3"/>
      <c r="H49" s="3"/>
      <c r="I49" s="3"/>
      <c r="J49" s="3"/>
      <c r="N49" s="3"/>
      <c r="O49" s="3"/>
      <c r="P49" s="3"/>
      <c r="S49" s="151"/>
      <c r="T49" s="151"/>
      <c r="U49" s="152"/>
      <c r="V49" s="152"/>
      <c r="W49" s="152"/>
      <c r="X49" s="20"/>
      <c r="Y49" s="152"/>
      <c r="Z49" s="68" t="s">
        <v>40</v>
      </c>
      <c r="AA49" s="152"/>
      <c r="AB49" s="152"/>
    </row>
    <row r="50" customFormat="false" ht="24.75" hidden="false" customHeight="true" outlineLevel="0" collapsed="false">
      <c r="A50" s="153"/>
      <c r="B50" s="153"/>
      <c r="C50" s="154"/>
      <c r="D50" s="154"/>
      <c r="E50" s="154"/>
      <c r="F50" s="155"/>
      <c r="G50" s="3"/>
      <c r="H50" s="3"/>
      <c r="I50" s="3"/>
      <c r="J50" s="3"/>
      <c r="N50" s="3"/>
      <c r="O50" s="3"/>
      <c r="P50" s="3"/>
      <c r="S50" s="151"/>
      <c r="T50" s="151"/>
      <c r="U50" s="152"/>
      <c r="V50" s="152"/>
      <c r="W50" s="152"/>
      <c r="X50" s="20"/>
      <c r="Y50" s="152"/>
      <c r="Z50" s="68" t="s">
        <v>41</v>
      </c>
      <c r="AA50" s="152"/>
      <c r="AB50" s="152"/>
    </row>
    <row r="51" customFormat="false" ht="24.75" hidden="false" customHeight="true" outlineLevel="0" collapsed="false">
      <c r="A51" s="153"/>
      <c r="B51" s="153"/>
      <c r="C51" s="154"/>
      <c r="D51" s="154"/>
      <c r="E51" s="154"/>
      <c r="F51" s="155"/>
      <c r="G51" s="3"/>
      <c r="H51" s="3"/>
      <c r="I51" s="3"/>
      <c r="J51" s="3"/>
      <c r="N51" s="3"/>
      <c r="O51" s="3"/>
      <c r="P51" s="3"/>
      <c r="S51" s="151"/>
      <c r="T51" s="151"/>
      <c r="U51" s="152"/>
      <c r="V51" s="152"/>
      <c r="W51" s="152"/>
      <c r="X51" s="20"/>
      <c r="Y51" s="152"/>
      <c r="Z51" s="68" t="s">
        <v>42</v>
      </c>
      <c r="AA51" s="152"/>
      <c r="AB51" s="152"/>
    </row>
    <row r="52" customFormat="false" ht="24.75" hidden="false" customHeight="true" outlineLevel="0" collapsed="false">
      <c r="A52" s="153"/>
      <c r="B52" s="153"/>
      <c r="C52" s="154"/>
      <c r="D52" s="154"/>
      <c r="E52" s="154"/>
      <c r="F52" s="155"/>
      <c r="G52" s="3"/>
      <c r="H52" s="3"/>
      <c r="I52" s="3"/>
      <c r="J52" s="3"/>
      <c r="N52" s="3"/>
      <c r="O52" s="3"/>
      <c r="P52" s="3"/>
      <c r="S52" s="20"/>
      <c r="T52" s="20"/>
      <c r="U52" s="20"/>
      <c r="V52" s="20"/>
      <c r="W52" s="20"/>
      <c r="X52" s="20"/>
      <c r="Y52" s="20"/>
      <c r="Z52" s="20"/>
      <c r="AA52" s="20"/>
      <c r="AB52" s="20"/>
    </row>
    <row r="53" customFormat="false" ht="24.75" hidden="false" customHeight="true" outlineLevel="0" collapsed="false">
      <c r="A53" s="153"/>
      <c r="B53" s="153"/>
      <c r="C53" s="154"/>
      <c r="D53" s="154"/>
      <c r="E53" s="154"/>
      <c r="F53" s="155"/>
      <c r="G53" s="3"/>
      <c r="H53" s="3"/>
      <c r="I53" s="3"/>
      <c r="J53" s="3"/>
      <c r="N53" s="3"/>
      <c r="O53" s="3"/>
      <c r="P53" s="3"/>
      <c r="S53" s="10"/>
      <c r="T53" s="10"/>
      <c r="U53" s="10"/>
      <c r="V53" s="10"/>
      <c r="W53" s="10"/>
      <c r="X53" s="10"/>
      <c r="Y53" s="10"/>
      <c r="Z53" s="10"/>
      <c r="AA53" s="10"/>
      <c r="AB53" s="10"/>
    </row>
    <row r="54" customFormat="false" ht="24.75" hidden="false" customHeight="true" outlineLevel="0" collapsed="false">
      <c r="A54" s="153"/>
      <c r="B54" s="153"/>
      <c r="C54" s="154"/>
      <c r="D54" s="154"/>
      <c r="E54" s="154"/>
      <c r="F54" s="155"/>
      <c r="G54" s="3"/>
      <c r="H54" s="3"/>
      <c r="I54" s="3"/>
      <c r="J54" s="3"/>
      <c r="N54" s="3"/>
      <c r="O54" s="3"/>
      <c r="P54" s="3"/>
      <c r="S54" s="10"/>
      <c r="T54" s="10"/>
      <c r="U54" s="10"/>
      <c r="V54" s="10"/>
      <c r="W54" s="10"/>
      <c r="X54" s="10"/>
      <c r="Y54" s="10"/>
      <c r="Z54" s="10"/>
      <c r="AA54" s="10"/>
      <c r="AB54" s="10"/>
    </row>
    <row r="55" customFormat="false" ht="24.75" hidden="false" customHeight="true" outlineLevel="0" collapsed="false">
      <c r="A55" s="153"/>
      <c r="B55" s="153"/>
      <c r="C55" s="154"/>
      <c r="D55" s="154"/>
      <c r="E55" s="154"/>
      <c r="F55" s="155"/>
      <c r="G55" s="3"/>
      <c r="H55" s="3"/>
      <c r="I55" s="3"/>
      <c r="J55" s="3"/>
      <c r="N55" s="3"/>
      <c r="O55" s="3"/>
      <c r="P55" s="3"/>
      <c r="S55" s="10"/>
      <c r="T55" s="10"/>
      <c r="U55" s="10"/>
      <c r="V55" s="10"/>
      <c r="W55" s="10"/>
      <c r="X55" s="10"/>
      <c r="Y55" s="10"/>
      <c r="Z55" s="10"/>
      <c r="AA55" s="10"/>
      <c r="AB55" s="10"/>
    </row>
    <row r="56" customFormat="false" ht="24.75" hidden="false" customHeight="true" outlineLevel="0" collapsed="false">
      <c r="A56" s="153"/>
      <c r="B56" s="153"/>
      <c r="C56" s="154"/>
      <c r="D56" s="154"/>
      <c r="E56" s="154"/>
      <c r="F56" s="155"/>
      <c r="G56" s="3"/>
      <c r="H56" s="3"/>
      <c r="I56" s="3"/>
      <c r="J56" s="3"/>
      <c r="N56" s="3"/>
      <c r="O56" s="3"/>
      <c r="P56" s="3"/>
    </row>
    <row r="57" customFormat="false" ht="24.75" hidden="false" customHeight="true" outlineLevel="0" collapsed="false">
      <c r="A57" s="153"/>
      <c r="B57" s="153"/>
      <c r="C57" s="154"/>
      <c r="D57" s="154"/>
      <c r="E57" s="154"/>
      <c r="F57" s="155"/>
      <c r="G57" s="3"/>
      <c r="H57" s="3"/>
      <c r="I57" s="3"/>
      <c r="J57" s="3"/>
      <c r="N57" s="3"/>
      <c r="O57" s="3"/>
      <c r="P57" s="3"/>
    </row>
    <row r="58" customFormat="false" ht="24.75" hidden="false" customHeight="true" outlineLevel="0" collapsed="false">
      <c r="A58" s="153"/>
      <c r="B58" s="153"/>
      <c r="C58" s="154"/>
      <c r="D58" s="154"/>
      <c r="E58" s="154"/>
      <c r="F58" s="155"/>
      <c r="G58" s="3"/>
      <c r="H58" s="3"/>
      <c r="I58" s="3"/>
      <c r="J58" s="3"/>
      <c r="N58" s="3"/>
      <c r="O58" s="3"/>
      <c r="P58" s="3"/>
    </row>
    <row r="59" customFormat="false" ht="24.75" hidden="false" customHeight="true" outlineLevel="0" collapsed="false">
      <c r="A59" s="153"/>
      <c r="B59" s="153"/>
      <c r="C59" s="154"/>
      <c r="D59" s="154"/>
      <c r="E59" s="154"/>
      <c r="F59" s="155"/>
      <c r="G59" s="3"/>
      <c r="H59" s="3"/>
      <c r="I59" s="3"/>
      <c r="J59" s="3"/>
      <c r="N59" s="3"/>
      <c r="O59" s="3"/>
      <c r="P59" s="3"/>
    </row>
    <row r="60" customFormat="false" ht="24.75" hidden="false" customHeight="true" outlineLevel="0" collapsed="false">
      <c r="A60" s="153"/>
      <c r="B60" s="153"/>
      <c r="C60" s="154"/>
      <c r="D60" s="154"/>
      <c r="E60" s="154"/>
      <c r="F60" s="155"/>
      <c r="G60" s="3"/>
      <c r="H60" s="3"/>
      <c r="I60" s="3"/>
      <c r="J60" s="3"/>
      <c r="N60" s="3"/>
      <c r="O60" s="3"/>
      <c r="P60" s="3"/>
    </row>
    <row r="61" customFormat="false" ht="24.75" hidden="false" customHeight="true" outlineLevel="0" collapsed="false">
      <c r="A61" s="153"/>
      <c r="B61" s="153"/>
      <c r="C61" s="154"/>
      <c r="D61" s="154"/>
      <c r="E61" s="154"/>
      <c r="F61" s="155"/>
      <c r="G61" s="3"/>
      <c r="H61" s="3"/>
      <c r="I61" s="3"/>
      <c r="J61" s="3"/>
      <c r="N61" s="3"/>
      <c r="O61" s="3"/>
      <c r="P61" s="3"/>
    </row>
    <row r="62" customFormat="false" ht="24.75" hidden="false" customHeight="true" outlineLevel="0" collapsed="false">
      <c r="A62" s="153"/>
      <c r="B62" s="153"/>
      <c r="C62" s="154"/>
      <c r="D62" s="154"/>
      <c r="E62" s="154"/>
      <c r="F62" s="155"/>
      <c r="G62" s="3"/>
      <c r="H62" s="3"/>
      <c r="I62" s="3"/>
      <c r="J62" s="3"/>
      <c r="N62" s="3"/>
      <c r="O62" s="3"/>
      <c r="P62" s="3"/>
    </row>
    <row r="63" customFormat="false" ht="24.75" hidden="false" customHeight="true" outlineLevel="0" collapsed="false">
      <c r="A63" s="153"/>
      <c r="B63" s="153"/>
      <c r="C63" s="154"/>
      <c r="D63" s="154"/>
      <c r="E63" s="154"/>
      <c r="F63" s="155"/>
      <c r="G63" s="3"/>
      <c r="H63" s="3"/>
      <c r="I63" s="3"/>
      <c r="J63" s="3"/>
      <c r="N63" s="3"/>
      <c r="O63" s="3"/>
      <c r="P63" s="3"/>
    </row>
    <row r="64" customFormat="false" ht="24.75" hidden="false" customHeight="true" outlineLevel="0" collapsed="false">
      <c r="A64" s="153"/>
      <c r="B64" s="153"/>
      <c r="C64" s="154"/>
      <c r="D64" s="154"/>
      <c r="E64" s="154"/>
      <c r="F64" s="155"/>
      <c r="G64" s="3"/>
      <c r="H64" s="3"/>
      <c r="I64" s="3"/>
      <c r="J64" s="3"/>
      <c r="N64" s="3"/>
      <c r="O64" s="3"/>
      <c r="P64" s="3"/>
    </row>
    <row r="65" customFormat="false" ht="24.75" hidden="false" customHeight="true" outlineLevel="0" collapsed="false">
      <c r="A65" s="153"/>
      <c r="B65" s="153"/>
      <c r="C65" s="154"/>
      <c r="D65" s="154"/>
      <c r="E65" s="154"/>
      <c r="F65" s="155"/>
      <c r="G65" s="3"/>
      <c r="H65" s="3"/>
      <c r="I65" s="3"/>
      <c r="J65" s="3"/>
      <c r="N65" s="3"/>
      <c r="O65" s="3"/>
      <c r="P65" s="3"/>
    </row>
    <row r="66" customFormat="false" ht="24.75" hidden="false" customHeight="true" outlineLevel="0" collapsed="false">
      <c r="A66" s="153"/>
      <c r="B66" s="153"/>
      <c r="C66" s="154"/>
      <c r="D66" s="154"/>
      <c r="E66" s="154"/>
      <c r="F66" s="155"/>
      <c r="G66" s="3"/>
      <c r="H66" s="3"/>
      <c r="I66" s="3"/>
      <c r="J66" s="3"/>
      <c r="N66" s="3"/>
      <c r="O66" s="3"/>
      <c r="P66" s="3"/>
    </row>
    <row r="67" customFormat="false" ht="24.75" hidden="false" customHeight="true" outlineLevel="0" collapsed="false">
      <c r="A67" s="153"/>
      <c r="B67" s="153"/>
      <c r="C67" s="154"/>
      <c r="D67" s="154"/>
      <c r="E67" s="154"/>
      <c r="F67" s="155"/>
      <c r="G67" s="3"/>
      <c r="H67" s="3"/>
      <c r="I67" s="3"/>
      <c r="J67" s="3"/>
      <c r="N67" s="3"/>
      <c r="O67" s="3"/>
      <c r="P67" s="3"/>
    </row>
    <row r="68" customFormat="false" ht="24.75" hidden="false" customHeight="true" outlineLevel="0" collapsed="false">
      <c r="A68" s="153"/>
      <c r="B68" s="153"/>
      <c r="C68" s="154"/>
      <c r="D68" s="154"/>
      <c r="E68" s="154"/>
      <c r="F68" s="155"/>
      <c r="G68" s="3"/>
      <c r="H68" s="3"/>
      <c r="I68" s="3"/>
      <c r="J68" s="3"/>
      <c r="N68" s="3"/>
      <c r="O68" s="3"/>
      <c r="P68" s="3"/>
    </row>
  </sheetData>
  <mergeCells count="56">
    <mergeCell ref="A1:C2"/>
    <mergeCell ref="D1:F2"/>
    <mergeCell ref="K1:P2"/>
    <mergeCell ref="S1:AB2"/>
    <mergeCell ref="A3:B3"/>
    <mergeCell ref="C3:F3"/>
    <mergeCell ref="K3:K4"/>
    <mergeCell ref="L3:L4"/>
    <mergeCell ref="M3:M4"/>
    <mergeCell ref="N3:N4"/>
    <mergeCell ref="O3:O4"/>
    <mergeCell ref="P3:P4"/>
    <mergeCell ref="U5:AA5"/>
    <mergeCell ref="U6:AA6"/>
    <mergeCell ref="S7:T7"/>
    <mergeCell ref="U7:AA7"/>
    <mergeCell ref="X8:Y8"/>
    <mergeCell ref="Z8:AB8"/>
    <mergeCell ref="X9:Y9"/>
    <mergeCell ref="Z9:AB9"/>
    <mergeCell ref="X10:Y10"/>
    <mergeCell ref="Z10:AB10"/>
    <mergeCell ref="S13:T14"/>
    <mergeCell ref="U13:U14"/>
    <mergeCell ref="V13:Y13"/>
    <mergeCell ref="Z13:Z14"/>
    <mergeCell ref="AA13:AA14"/>
    <mergeCell ref="AB13:AB14"/>
    <mergeCell ref="C41:F46"/>
    <mergeCell ref="S46:T46"/>
    <mergeCell ref="A47:F47"/>
    <mergeCell ref="S47:T47"/>
    <mergeCell ref="C48:E48"/>
    <mergeCell ref="C49:E49"/>
    <mergeCell ref="C50:E50"/>
    <mergeCell ref="C51:E51"/>
    <mergeCell ref="C52:E52"/>
    <mergeCell ref="C53:E53"/>
    <mergeCell ref="S53:AB53"/>
    <mergeCell ref="C54:E54"/>
    <mergeCell ref="S54:AB54"/>
    <mergeCell ref="C55:E55"/>
    <mergeCell ref="S55:AB55"/>
    <mergeCell ref="C56:E56"/>
    <mergeCell ref="C57:E57"/>
    <mergeCell ref="C58:E58"/>
    <mergeCell ref="C59:E59"/>
    <mergeCell ref="C60:E60"/>
    <mergeCell ref="C61:E61"/>
    <mergeCell ref="C62:E62"/>
    <mergeCell ref="C63:E63"/>
    <mergeCell ref="C64:E64"/>
    <mergeCell ref="C65:E65"/>
    <mergeCell ref="C66:E66"/>
    <mergeCell ref="C67:E67"/>
    <mergeCell ref="C68:E68"/>
  </mergeCells>
  <conditionalFormatting sqref="A5:B5 A6:A16 B6:B34 A18:A34 A35:B35">
    <cfRule type="expression" priority="2" aboveAverage="0" equalAverage="0" bottom="0" percent="0" rank="0" text="" dxfId="0">
      <formula>WEEKDAY($B5)=1</formula>
    </cfRule>
    <cfRule type="expression" priority="3" aboveAverage="0" equalAverage="0" bottom="0" percent="0" rank="0" text="" dxfId="1">
      <formula>WEEKDAY($B5)=7</formula>
    </cfRule>
  </conditionalFormatting>
  <conditionalFormatting sqref="S15:T15 T16 S16:S45 T18:T45">
    <cfRule type="expression" priority="4" aboveAverage="0" equalAverage="0" bottom="0" percent="0" rank="0" text="" dxfId="2">
      <formula>WEEKDAY($A5)=1</formula>
    </cfRule>
  </conditionalFormatting>
  <conditionalFormatting sqref="S56:AD68 G41:J68 K37:R68 Q1:R36 AC1:AD55 AE1:AO68 R69:AI100">
    <cfRule type="expression" priority="5" aboveAverage="0" equalAverage="0" bottom="0" percent="0" rank="0" text="" dxfId="3">
      <formula>LEN(TRIM(G41))=0</formula>
    </cfRule>
  </conditionalFormatting>
  <conditionalFormatting sqref="A41:B46">
    <cfRule type="expression" priority="6" aboveAverage="0" equalAverage="0" bottom="0" percent="0" rank="0" text="" dxfId="4">
      <formula>LEN(TRIM(A41))=0</formula>
    </cfRule>
  </conditionalFormatting>
  <conditionalFormatting sqref="A36:J40">
    <cfRule type="expression" priority="7" aboveAverage="0" equalAverage="0" bottom="0" percent="0" rank="0" text="" dxfId="5">
      <formula>LEN(TRIM(A36))=0</formula>
    </cfRule>
  </conditionalFormatting>
  <conditionalFormatting sqref="AJ69:AO69">
    <cfRule type="expression" priority="8" aboveAverage="0" equalAverage="0" bottom="0" percent="0" rank="0" text="" dxfId="6">
      <formula>LEN(TRIM(AJ69))=0</formula>
    </cfRule>
  </conditionalFormatting>
  <conditionalFormatting sqref="A69:Q69">
    <cfRule type="expression" priority="9" aboveAverage="0" equalAverage="0" bottom="0" percent="0" rank="0" text="" dxfId="7">
      <formula>LEN(TRIM(A69))=0</formula>
    </cfRule>
  </conditionalFormatting>
  <conditionalFormatting sqref="AJ70:AO100">
    <cfRule type="expression" priority="10" aboveAverage="0" equalAverage="0" bottom="0" percent="0" rank="0" text="" dxfId="8">
      <formula>LEN(TRIM(AJ70))=0</formula>
    </cfRule>
  </conditionalFormatting>
  <conditionalFormatting sqref="A70:Q100">
    <cfRule type="expression" priority="11" aboveAverage="0" equalAverage="0" bottom="0" percent="0" rank="0" text="" dxfId="9">
      <formula>LEN(TRIM(A70))=0</formula>
    </cfRule>
  </conditionalFormatting>
  <conditionalFormatting sqref="Y46">
    <cfRule type="cellIs" priority="12" operator="greaterThan" aboveAverage="0" equalAverage="0" bottom="0" percent="0" rank="0" text="" dxfId="10">
      <formula>35</formula>
    </cfRule>
  </conditionalFormatting>
  <conditionalFormatting sqref="W47:Y47 Y15:Y45">
    <cfRule type="cellIs" priority="13" operator="greaterThan" aboveAverage="0" equalAverage="0" bottom="0" percent="0" rank="0" text="" dxfId="11">
      <formula>0</formula>
    </cfRule>
  </conditionalFormatting>
  <conditionalFormatting sqref="V15:V45">
    <cfRule type="cellIs" priority="14" operator="notEqual" aboveAverage="0" equalAverage="0" bottom="0" percent="0" rank="0" text="" dxfId="12">
      <formula>"nulle"</formula>
    </cfRule>
  </conditionalFormatting>
  <conditionalFormatting sqref="W15:W45">
    <cfRule type="cellIs" priority="15" operator="notEqual" aboveAverage="0" equalAverage="0" bottom="0" percent="0" rank="0" text="" dxfId="13">
      <formula>"nulle"</formula>
    </cfRule>
  </conditionalFormatting>
  <conditionalFormatting sqref="X15:X45">
    <cfRule type="cellIs" priority="16" operator="notEqual" aboveAverage="0" equalAverage="0" bottom="0" percent="0" rank="0" text="" dxfId="14">
      <formula>"nulle"</formula>
    </cfRule>
  </conditionalFormatting>
  <conditionalFormatting sqref="Y15:Y45">
    <cfRule type="cellIs" priority="17" operator="greaterThan" aboveAverage="0" equalAverage="0" bottom="0" percent="0" rank="0" text="" dxfId="15">
      <formula>0</formula>
    </cfRule>
  </conditionalFormatting>
  <conditionalFormatting sqref="V15:V45">
    <cfRule type="cellIs" priority="18" operator="notEqual" aboveAverage="0" equalAverage="0" bottom="0" percent="0" rank="0" text="" dxfId="16">
      <formula>"nulle"</formula>
    </cfRule>
  </conditionalFormatting>
  <conditionalFormatting sqref="W15:W45">
    <cfRule type="cellIs" priority="19" operator="notEqual" aboveAverage="0" equalAverage="0" bottom="0" percent="0" rank="0" text="" dxfId="17">
      <formula>"nulle"</formula>
    </cfRule>
  </conditionalFormatting>
  <conditionalFormatting sqref="X15:X45">
    <cfRule type="cellIs" priority="20" operator="notEqual" aboveAverage="0" equalAverage="0" bottom="0" percent="0" rank="0" text="" dxfId="18">
      <formula>"nulle"</formula>
    </cfRule>
  </conditionalFormatting>
  <conditionalFormatting sqref="Y46">
    <cfRule type="cellIs" priority="21" operator="greaterThan" aboveAverage="0" equalAverage="0" bottom="0" percent="0" rank="0" text="" dxfId="19">
      <formula>0</formula>
    </cfRule>
  </conditionalFormatting>
  <conditionalFormatting sqref="AB15:AB45">
    <cfRule type="cellIs" priority="22" operator="equal" aboveAverage="0" equalAverage="0" bottom="0" percent="0" rank="0" text="" dxfId="20">
      <formula>0</formula>
    </cfRule>
  </conditionalFormatting>
  <conditionalFormatting sqref="N5:N35">
    <cfRule type="cellIs" priority="23" operator="lessThanOrEqual" aboveAverage="0" equalAverage="0" bottom="0" percent="0" rank="0" text="" dxfId="21">
      <formula>0</formula>
    </cfRule>
  </conditionalFormatting>
  <conditionalFormatting sqref="L7:L35">
    <cfRule type="beginsWith" priority="24" operator="beginsWith" aboveAverage="0" equalAverage="0" bottom="0" percent="0" rank="0" text="0" dxfId="22"/>
  </conditionalFormatting>
  <conditionalFormatting sqref="K5:K35">
    <cfRule type="endsWith" priority="25" operator="endsWith" aboveAverage="0" equalAverage="0" bottom="0" percent="0" rank="0" text="0" dxfId="23"/>
  </conditionalFormatting>
  <conditionalFormatting sqref="A17">
    <cfRule type="expression" priority="26" aboveAverage="0" equalAverage="0" bottom="0" percent="0" rank="0" text="" dxfId="24">
      <formula>WEEKDAY($B17)=1</formula>
    </cfRule>
    <cfRule type="expression" priority="27" aboveAverage="0" equalAverage="0" bottom="0" percent="0" rank="0" text="" dxfId="25">
      <formula>WEEKDAY($B17)=7</formula>
    </cfRule>
  </conditionalFormatting>
  <conditionalFormatting sqref="T17">
    <cfRule type="expression" priority="28" aboveAverage="0" equalAverage="0" bottom="0" percent="0" rank="0" text="" dxfId="26">
      <formula>WEEKDAY($A5)=1</formula>
    </cfRule>
  </conditionalFormatting>
  <conditionalFormatting sqref="E5:E35">
    <cfRule type="containsText" priority="29" operator="containsText" aboveAverage="0" equalAverage="0" bottom="0" percent="0" rank="0" text="1/2 Congés Matin" dxfId="27"/>
    <cfRule type="containsText" priority="30" operator="containsText" aboveAverage="0" equalAverage="0" bottom="0" percent="0" rank="0" text="1/2 Congés AM" dxfId="28"/>
    <cfRule type="beginsWith" priority="31" operator="beginsWith" aboveAverage="0" equalAverage="0" bottom="0" percent="0" rank="0" text="0" dxfId="29"/>
  </conditionalFormatting>
  <conditionalFormatting sqref="E5:E35">
    <cfRule type="containsText" priority="32" operator="containsText" aboveAverage="0" equalAverage="0" bottom="0" percent="0" rank="0" text="Absent" dxfId="30"/>
    <cfRule type="containsText" priority="33" operator="containsText" aboveAverage="0" equalAverage="0" bottom="0" percent="0" rank="0" text="Congés" dxfId="31"/>
  </conditionalFormatting>
  <conditionalFormatting sqref="E5:J35">
    <cfRule type="expression" priority="34" aboveAverage="0" equalAverage="0" bottom="0" percent="0" rank="0" text="" dxfId="32">
      <formula>WEEKDAY($B5)=1</formula>
    </cfRule>
    <cfRule type="containsText" priority="35" operator="containsText" aboveAverage="0" equalAverage="0" bottom="0" percent="0" rank="0" text="AUTRE COP" dxfId="33"/>
  </conditionalFormatting>
  <conditionalFormatting sqref="L5">
    <cfRule type="beginsWith" priority="36" operator="beginsWith" aboveAverage="0" equalAverage="0" bottom="0" percent="0" rank="0" text="0" dxfId="34"/>
  </conditionalFormatting>
  <conditionalFormatting sqref="L6">
    <cfRule type="beginsWith" priority="37" operator="beginsWith" aboveAverage="0" equalAverage="0" bottom="0" percent="0" rank="0" text="0" dxfId="35"/>
  </conditionalFormatting>
  <conditionalFormatting sqref="C30:D31 C35:D35 C5:D11 D32:D34 D12:D29">
    <cfRule type="expression" priority="38" aboveAverage="0" equalAverage="0" bottom="0" percent="0" rank="0" text="" dxfId="36">
      <formula>AND(C5&lt;&gt;"Repos",C5&lt;&gt;"Congés",C5&lt;&gt;"ABSENT",C5&lt;&gt;"1/2 Congés Matin",C5&lt;&gt;"1/2 Congés AM")</formula>
    </cfRule>
  </conditionalFormatting>
  <conditionalFormatting sqref="C12:D29">
    <cfRule type="expression" priority="39" aboveAverage="0" equalAverage="0" bottom="0" percent="0" rank="0" text="" dxfId="37">
      <formula>AND(C12&lt;&gt;"REPOS",C12&lt;&gt;"Congés",C12&lt;&gt;"ABSENT",C12&lt;&gt;"1/2 Congés Matin",C12&lt;&gt;"1/2 Congés AM")</formula>
    </cfRule>
    <cfRule type="expression" priority="40" aboveAverage="0" equalAverage="0" bottom="0" percent="0" rank="0" text="" dxfId="38">
      <formula>OR(C12="REPOS",C12="Congés",C12="ABSENT",C12="1/2 Congés Matin",C12="1/2 Congés AM")</formula>
    </cfRule>
  </conditionalFormatting>
  <conditionalFormatting sqref="C32:D34">
    <cfRule type="expression" priority="41" aboveAverage="0" equalAverage="0" bottom="0" percent="0" rank="0" text="" dxfId="39">
      <formula>AND(C32&lt;&gt;"Repos",C32&lt;&gt;"Congés",C32&lt;&gt;"ABSENT",C32&lt;&gt;"1/2 Congés Matin",C32&lt;&gt;"1/2 Congés AM")</formula>
    </cfRule>
    <cfRule type="expression" priority="42" aboveAverage="0" equalAverage="0" bottom="0" percent="0" rank="0" text="" dxfId="40">
      <formula>OR(C32="Repos",C32="Congés",C32="ABSENT",C32="1/2 Congés Matin",C32="1/2 Congés AM")</formula>
    </cfRule>
  </conditionalFormatting>
  <conditionalFormatting sqref="C5:D35">
    <cfRule type="expression" priority="43" aboveAverage="0" equalAverage="0" bottom="0" percent="0" rank="0" text="" dxfId="41">
      <formula>WEEKDAY($B5)=7</formula>
    </cfRule>
    <cfRule type="expression" priority="44" aboveAverage="0" equalAverage="0" bottom="0" percent="0" rank="0" text="" dxfId="42">
      <formula>AND(C5:D35&lt;&gt;"REPOS",C5:D35&lt;&gt;"Congés",C5:D35&lt;&gt;"ABSENT")</formula>
    </cfRule>
    <cfRule type="expression" priority="45" aboveAverage="0" equalAverage="0" bottom="0" percent="0" rank="0" text="" dxfId="43">
      <formula>OR(C5="Repos",C5="Congés",C5="ABSENT",C5="1/2 Congés Matin",C5="1/2 Congés AM")</formula>
    </cfRule>
  </conditionalFormatting>
  <conditionalFormatting sqref="C5:D35">
    <cfRule type="expression" priority="46" aboveAverage="0" equalAverage="0" bottom="0" percent="0" rank="0" text="" dxfId="44">
      <formula>WEEKDAY($B5)=1</formula>
    </cfRule>
  </conditionalFormatting>
  <conditionalFormatting sqref="D12">
    <cfRule type="expression" priority="47" aboveAverage="0" equalAverage="0" bottom="0" percent="0" rank="0" text="" dxfId="45">
      <formula>AND(D12&lt;&gt;"REPOS",D12&lt;&gt;"Congés",D12&lt;&gt;"ABSENT",D12&lt;&gt;"1/2 Congés AM",D12&lt;&gt;"1/2 Congés Matin")</formula>
    </cfRule>
    <cfRule type="expression" priority="48" aboveAverage="0" equalAverage="0" bottom="0" percent="0" rank="0" text="" dxfId="46">
      <formula>OR(D12="REPOS",D12="Congés",D12="ABSENT",D12="1/2 Congés AM",D12="1/2 Congés Matin")</formula>
    </cfRule>
  </conditionalFormatting>
  <dataValidations count="1">
    <dataValidation allowBlank="true" operator="equal" showDropDown="false" showErrorMessage="true" showInputMessage="true" sqref="A1:C2" type="list">
      <formula1>CS_CPL</formula1>
      <formula2>0</formula2>
    </dataValidation>
  </dataValidations>
  <printOptions headings="false" gridLines="false" gridLinesSet="true" horizontalCentered="true" verticalCentered="true"/>
  <pageMargins left="0.196527777777778" right="0.354166666666667" top="0.275694444444444" bottom="0.275694444444444" header="0.511805555555555" footer="0.157638888888889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>&amp;CImprimée le </oddFooter>
  </headerFooter>
  <rowBreaks count="1" manualBreakCount="1">
    <brk id="35" man="true" max="16383" min="0"/>
  </rowBreaks>
  <colBreaks count="1" manualBreakCount="1">
    <brk id="10" man="true" max="65535" min="0"/>
  </colBreaks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13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RowHeight="16" zeroHeight="false" outlineLevelRow="0" outlineLevelCol="0"/>
  <cols>
    <col collapsed="false" customWidth="true" hidden="false" outlineLevel="0" max="1" min="1" style="0" width="29.5"/>
    <col collapsed="false" customWidth="true" hidden="false" outlineLevel="0" max="3" min="2" style="0" width="39.67"/>
    <col collapsed="false" customWidth="true" hidden="false" outlineLevel="0" max="1025" min="4" style="0" width="10.61"/>
  </cols>
  <sheetData>
    <row r="1" customFormat="false" ht="16" hidden="false" customHeight="false" outlineLevel="0" collapsed="false">
      <c r="A1" s="156" t="s">
        <v>9</v>
      </c>
      <c r="B1" s="156" t="s">
        <v>43</v>
      </c>
      <c r="C1" s="156" t="s">
        <v>44</v>
      </c>
      <c r="D1" s="156" t="s">
        <v>45</v>
      </c>
    </row>
    <row r="2" customFormat="false" ht="16" hidden="false" customHeight="false" outlineLevel="0" collapsed="false">
      <c r="A2" s="157" t="n">
        <v>43101</v>
      </c>
      <c r="B2" s="156" t="str">
        <f aca="false">C2&amp;" "&amp;D2</f>
        <v>Période du 21 Décembre au 20 Janvier  2018</v>
      </c>
      <c r="C2" s="156" t="s">
        <v>46</v>
      </c>
      <c r="D2" s="158" t="str">
        <f aca="false">PROPER(TEXT(A2,"aaa"))</f>
        <v>2018</v>
      </c>
    </row>
    <row r="3" customFormat="false" ht="16" hidden="false" customHeight="false" outlineLevel="0" collapsed="false">
      <c r="A3" s="157" t="n">
        <v>43132</v>
      </c>
      <c r="B3" s="156" t="str">
        <f aca="false">C3&amp;" "&amp;D3</f>
        <v>Période du 21 Janvier au 20 Février  18A</v>
      </c>
      <c r="C3" s="156" t="s">
        <v>47</v>
      </c>
      <c r="D3" s="158" t="str">
        <f aca="false">PROPER(TEXT(A3,"aaa"))</f>
        <v>18A</v>
      </c>
    </row>
    <row r="4" customFormat="false" ht="16" hidden="false" customHeight="false" outlineLevel="0" collapsed="false">
      <c r="A4" s="157" t="n">
        <v>43160</v>
      </c>
      <c r="B4" s="156" t="str">
        <f aca="false">C4&amp;" "&amp;D4</f>
        <v>Période du 21 Février au 20 Mars 18A</v>
      </c>
      <c r="C4" s="156" t="s">
        <v>48</v>
      </c>
      <c r="D4" s="158" t="str">
        <f aca="false">PROPER(TEXT(A4,"aaa"))</f>
        <v>18A</v>
      </c>
    </row>
    <row r="5" customFormat="false" ht="16" hidden="false" customHeight="false" outlineLevel="0" collapsed="false">
      <c r="A5" s="157" t="n">
        <v>43191</v>
      </c>
      <c r="B5" s="156" t="str">
        <f aca="false">C5&amp;" "&amp;D5</f>
        <v>Période du 21 Mars au 20 Avril 18A</v>
      </c>
      <c r="C5" s="156" t="s">
        <v>49</v>
      </c>
      <c r="D5" s="158" t="str">
        <f aca="false">PROPER(TEXT(A5,"aaa"))</f>
        <v>18A</v>
      </c>
    </row>
    <row r="6" customFormat="false" ht="16" hidden="false" customHeight="false" outlineLevel="0" collapsed="false">
      <c r="A6" s="157" t="n">
        <v>43221</v>
      </c>
      <c r="B6" s="156" t="str">
        <f aca="false">C6&amp;" "&amp;D6</f>
        <v>Période du 21 Avril au 20 Mai 18A</v>
      </c>
      <c r="C6" s="156" t="s">
        <v>50</v>
      </c>
      <c r="D6" s="158" t="str">
        <f aca="false">PROPER(TEXT(A6,"aaa"))</f>
        <v>18A</v>
      </c>
    </row>
    <row r="7" customFormat="false" ht="16" hidden="false" customHeight="false" outlineLevel="0" collapsed="false">
      <c r="A7" s="157" t="n">
        <v>43252</v>
      </c>
      <c r="B7" s="156" t="str">
        <f aca="false">C7&amp;" "&amp;D7</f>
        <v>Période du 21 Mai au 20 Juin 18A</v>
      </c>
      <c r="C7" s="156" t="s">
        <v>51</v>
      </c>
      <c r="D7" s="158" t="str">
        <f aca="false">PROPER(TEXT(A7,"aaa"))</f>
        <v>18A</v>
      </c>
    </row>
    <row r="8" customFormat="false" ht="16" hidden="false" customHeight="false" outlineLevel="0" collapsed="false">
      <c r="A8" s="157" t="n">
        <v>43282</v>
      </c>
      <c r="B8" s="156" t="str">
        <f aca="false">C8&amp;" "&amp;D8</f>
        <v>Période du 21 Juin au 20 Juillet 18A</v>
      </c>
      <c r="C8" s="156" t="s">
        <v>52</v>
      </c>
      <c r="D8" s="158" t="str">
        <f aca="false">PROPER(TEXT(A8,"aaa"))</f>
        <v>18A</v>
      </c>
    </row>
    <row r="9" customFormat="false" ht="16" hidden="false" customHeight="false" outlineLevel="0" collapsed="false">
      <c r="A9" s="157" t="n">
        <v>43313</v>
      </c>
      <c r="B9" s="156" t="str">
        <f aca="false">C9&amp;" "&amp;D9</f>
        <v>Période du 21 Juillet au 20 Août 18A</v>
      </c>
      <c r="C9" s="156" t="s">
        <v>53</v>
      </c>
      <c r="D9" s="158" t="str">
        <f aca="false">PROPER(TEXT(A9,"aaa"))</f>
        <v>18A</v>
      </c>
    </row>
    <row r="10" customFormat="false" ht="16" hidden="false" customHeight="false" outlineLevel="0" collapsed="false">
      <c r="A10" s="157" t="n">
        <v>43344</v>
      </c>
      <c r="B10" s="156" t="str">
        <f aca="false">C10&amp;" "&amp;D10</f>
        <v>Période du 21 Août au 20 Septembre 18A</v>
      </c>
      <c r="C10" s="156" t="s">
        <v>54</v>
      </c>
      <c r="D10" s="158" t="str">
        <f aca="false">PROPER(TEXT(A10,"aaa"))</f>
        <v>18A</v>
      </c>
    </row>
    <row r="11" customFormat="false" ht="16" hidden="false" customHeight="false" outlineLevel="0" collapsed="false">
      <c r="A11" s="157" t="n">
        <v>43374</v>
      </c>
      <c r="B11" s="156" t="str">
        <f aca="false">C11&amp;" "&amp;D11</f>
        <v>Période du 21 Septembre au 20 Octobre 18A</v>
      </c>
      <c r="C11" s="156" t="s">
        <v>55</v>
      </c>
      <c r="D11" s="158" t="str">
        <f aca="false">PROPER(TEXT(A11,"aaa"))</f>
        <v>18A</v>
      </c>
    </row>
    <row r="12" customFormat="false" ht="16" hidden="false" customHeight="false" outlineLevel="0" collapsed="false">
      <c r="A12" s="157" t="n">
        <v>43405</v>
      </c>
      <c r="B12" s="156" t="str">
        <f aca="false">C12&amp;" "&amp;D12</f>
        <v>Période du 21 Octobre au 20 Novembre 18A</v>
      </c>
      <c r="C12" s="156" t="s">
        <v>56</v>
      </c>
      <c r="D12" s="158" t="str">
        <f aca="false">PROPER(TEXT(A12,"aaa"))</f>
        <v>18A</v>
      </c>
    </row>
    <row r="13" customFormat="false" ht="16" hidden="false" customHeight="false" outlineLevel="0" collapsed="false">
      <c r="A13" s="157" t="n">
        <v>43435</v>
      </c>
      <c r="B13" s="156" t="str">
        <f aca="false">C13&amp;" "&amp;D13</f>
        <v>Période du 21 Novembre au 20 Décembre 18A</v>
      </c>
      <c r="C13" s="156" t="s">
        <v>57</v>
      </c>
      <c r="D13" s="158" t="str">
        <f aca="false">PROPER(TEXT(A13,"aaa"))</f>
        <v>18A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91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A3" activeCellId="0" sqref="A3"/>
    </sheetView>
  </sheetViews>
  <sheetFormatPr defaultRowHeight="16" zeroHeight="false" outlineLevelRow="0" outlineLevelCol="0"/>
  <cols>
    <col collapsed="false" customWidth="true" hidden="false" outlineLevel="0" max="1" min="1" style="0" width="22"/>
    <col collapsed="false" customWidth="true" hidden="false" outlineLevel="0" max="1025" min="2" style="0" width="10.61"/>
  </cols>
  <sheetData>
    <row r="1" customFormat="false" ht="16" hidden="false" customHeight="false" outlineLevel="0" collapsed="false">
      <c r="A1" s="0" t="str">
        <f aca="false">IF([2]LISTE_AGENTS!V3=0,"",[2]LISTE_AGENTS!V3)</f>
        <v>Dupont Rémy |N0123300</v>
      </c>
    </row>
    <row r="2" customFormat="false" ht="16" hidden="false" customHeight="false" outlineLevel="0" collapsed="false">
      <c r="A2" s="0" t="str">
        <f aca="false">IF([2]LISTE_AGENTS!V4=0,"",[2]LISTE_AGENTS!V4)</f>
        <v>Durand Nicolas |N0122107</v>
      </c>
    </row>
    <row r="3" customFormat="false" ht="16" hidden="false" customHeight="false" outlineLevel="0" collapsed="false">
      <c r="A3" s="0" t="str">
        <f aca="false">IF([2]LISTE_AGENTS!V14=0,"",[2]LISTE_AGENTS!V14)</f>
        <v/>
      </c>
    </row>
    <row r="4" customFormat="false" ht="16" hidden="false" customHeight="false" outlineLevel="0" collapsed="false">
      <c r="A4" s="0" t="str">
        <f aca="false">IF([2]LISTE_AGENTS!V15=0,"",[2]LISTE_AGENTS!V15)</f>
        <v/>
      </c>
    </row>
    <row r="5" customFormat="false" ht="16" hidden="false" customHeight="false" outlineLevel="0" collapsed="false">
      <c r="A5" s="0" t="str">
        <f aca="false">IF([2]LISTE_AGENTS!V16=0,"",[2]LISTE_AGENTS!V16)</f>
        <v/>
      </c>
    </row>
    <row r="6" customFormat="false" ht="16" hidden="false" customHeight="false" outlineLevel="0" collapsed="false">
      <c r="A6" s="0" t="str">
        <f aca="false">IF([2]LISTE_AGENTS!V17=0,"",[2]LISTE_AGENTS!V17)</f>
        <v/>
      </c>
    </row>
    <row r="7" customFormat="false" ht="16" hidden="false" customHeight="false" outlineLevel="0" collapsed="false">
      <c r="A7" s="0" t="str">
        <f aca="false">IF([2]LISTE_AGENTS!V18=0,"",[2]LISTE_AGENTS!V18)</f>
        <v/>
      </c>
    </row>
    <row r="8" customFormat="false" ht="16" hidden="false" customHeight="false" outlineLevel="0" collapsed="false">
      <c r="A8" s="0" t="str">
        <f aca="false">IF([2]LISTE_AGENTS!V19=0,"",[2]LISTE_AGENTS!V19)</f>
        <v/>
      </c>
    </row>
    <row r="9" customFormat="false" ht="16" hidden="false" customHeight="false" outlineLevel="0" collapsed="false">
      <c r="A9" s="0" t="str">
        <f aca="false">IF([2]LISTE_AGENTS!V20=0,"",[2]LISTE_AGENTS!V20)</f>
        <v/>
      </c>
    </row>
    <row r="10" customFormat="false" ht="16" hidden="false" customHeight="false" outlineLevel="0" collapsed="false">
      <c r="A10" s="0" t="str">
        <f aca="false">IF([2]LISTE_AGENTS!V21=0,"",[2]LISTE_AGENTS!V21)</f>
        <v/>
      </c>
    </row>
    <row r="11" customFormat="false" ht="16" hidden="false" customHeight="false" outlineLevel="0" collapsed="false">
      <c r="A11" s="0" t="str">
        <f aca="false">IF([2]LISTE_AGENTS!V22=0,"",[2]LISTE_AGENTS!V22)</f>
        <v/>
      </c>
    </row>
    <row r="12" customFormat="false" ht="16" hidden="false" customHeight="false" outlineLevel="0" collapsed="false">
      <c r="A12" s="0" t="str">
        <f aca="false">IF([2]LISTE_AGENTS!V23=0,"",[2]LISTE_AGENTS!V23)</f>
        <v/>
      </c>
    </row>
    <row r="13" customFormat="false" ht="16" hidden="false" customHeight="false" outlineLevel="0" collapsed="false">
      <c r="A13" s="0" t="str">
        <f aca="false">IF([2]LISTE_AGENTS!V24=0,"",[2]LISTE_AGENTS!V24)</f>
        <v/>
      </c>
    </row>
    <row r="14" customFormat="false" ht="16" hidden="false" customHeight="false" outlineLevel="0" collapsed="false">
      <c r="A14" s="0" t="str">
        <f aca="false">IF([2]LISTE_AGENTS!V25=0,"",[2]LISTE_AGENTS!V25)</f>
        <v/>
      </c>
    </row>
    <row r="15" customFormat="false" ht="16" hidden="false" customHeight="false" outlineLevel="0" collapsed="false">
      <c r="A15" s="0" t="str">
        <f aca="false">IF([2]LISTE_AGENTS!V26=0,"",[2]LISTE_AGENTS!V26)</f>
        <v/>
      </c>
    </row>
    <row r="16" customFormat="false" ht="16" hidden="false" customHeight="false" outlineLevel="0" collapsed="false">
      <c r="A16" s="0" t="str">
        <f aca="false">IF([2]LISTE_AGENTS!V27=0,"",[2]LISTE_AGENTS!V27)</f>
        <v/>
      </c>
    </row>
    <row r="17" customFormat="false" ht="16" hidden="false" customHeight="false" outlineLevel="0" collapsed="false">
      <c r="A17" s="0" t="str">
        <f aca="false">IF([2]LISTE_AGENTS!V28=0,"",[2]LISTE_AGENTS!V28)</f>
        <v/>
      </c>
    </row>
    <row r="18" customFormat="false" ht="16" hidden="false" customHeight="false" outlineLevel="0" collapsed="false">
      <c r="A18" s="0" t="str">
        <f aca="false">IF([2]LISTE_AGENTS!V29=0,"",[2]LISTE_AGENTS!V29)</f>
        <v/>
      </c>
    </row>
    <row r="19" customFormat="false" ht="16" hidden="false" customHeight="false" outlineLevel="0" collapsed="false">
      <c r="A19" s="0" t="str">
        <f aca="false">IF([2]LISTE_AGENTS!V30=0,"",[2]LISTE_AGENTS!V30)</f>
        <v/>
      </c>
    </row>
    <row r="20" customFormat="false" ht="16" hidden="false" customHeight="false" outlineLevel="0" collapsed="false">
      <c r="A20" s="0" t="str">
        <f aca="false">IF([2]LISTE_AGENTS!V31=0,"",[2]LISTE_AGENTS!V31)</f>
        <v/>
      </c>
    </row>
    <row r="21" customFormat="false" ht="16" hidden="false" customHeight="false" outlineLevel="0" collapsed="false">
      <c r="A21" s="0" t="str">
        <f aca="false">IF([2]LISTE_AGENTS!V32=0,"",[2]LISTE_AGENTS!V32)</f>
        <v/>
      </c>
    </row>
    <row r="22" customFormat="false" ht="16" hidden="false" customHeight="false" outlineLevel="0" collapsed="false">
      <c r="A22" s="0" t="str">
        <f aca="false">IF([2]LISTE_AGENTS!V33=0,"",[2]LISTE_AGENTS!V33)</f>
        <v/>
      </c>
    </row>
    <row r="23" customFormat="false" ht="16" hidden="false" customHeight="false" outlineLevel="0" collapsed="false">
      <c r="A23" s="0" t="str">
        <f aca="false">IF([2]LISTE_AGENTS!V34=0,"",[2]LISTE_AGENTS!V34)</f>
        <v/>
      </c>
    </row>
    <row r="24" customFormat="false" ht="16" hidden="false" customHeight="false" outlineLevel="0" collapsed="false">
      <c r="A24" s="0" t="str">
        <f aca="false">IF([2]LISTE_AGENTS!V35=0,"",[2]LISTE_AGENTS!V35)</f>
        <v/>
      </c>
    </row>
    <row r="25" customFormat="false" ht="16" hidden="false" customHeight="false" outlineLevel="0" collapsed="false">
      <c r="A25" s="0" t="str">
        <f aca="false">IF([2]LISTE_AGENTS!V36=0,"",[2]LISTE_AGENTS!V36)</f>
        <v/>
      </c>
    </row>
    <row r="26" customFormat="false" ht="16" hidden="false" customHeight="false" outlineLevel="0" collapsed="false">
      <c r="A26" s="0" t="str">
        <f aca="false">IF([2]LISTE_AGENTS!V37=0,"",[2]LISTE_AGENTS!V37)</f>
        <v/>
      </c>
    </row>
    <row r="27" customFormat="false" ht="16" hidden="false" customHeight="false" outlineLevel="0" collapsed="false">
      <c r="A27" s="0" t="str">
        <f aca="false">IF([2]LISTE_AGENTS!V38=0,"",[2]LISTE_AGENTS!V38)</f>
        <v/>
      </c>
    </row>
    <row r="28" customFormat="false" ht="16" hidden="false" customHeight="false" outlineLevel="0" collapsed="false">
      <c r="A28" s="0" t="str">
        <f aca="false">IF([2]LISTE_AGENTS!V39=0,"",[2]LISTE_AGENTS!V39)</f>
        <v/>
      </c>
    </row>
    <row r="29" customFormat="false" ht="16" hidden="false" customHeight="false" outlineLevel="0" collapsed="false">
      <c r="A29" s="0" t="str">
        <f aca="false">IF([2]LISTE_AGENTS!V40=0,"",[2]LISTE_AGENTS!V40)</f>
        <v/>
      </c>
    </row>
    <row r="30" customFormat="false" ht="16" hidden="false" customHeight="false" outlineLevel="0" collapsed="false">
      <c r="A30" s="0" t="str">
        <f aca="false">IF([2]LISTE_AGENTS!V41=0,"",[2]LISTE_AGENTS!V41)</f>
        <v/>
      </c>
    </row>
    <row r="31" customFormat="false" ht="16" hidden="false" customHeight="false" outlineLevel="0" collapsed="false">
      <c r="A31" s="0" t="str">
        <f aca="false">IF([2]LISTE_AGENTS!V42=0,"",[2]LISTE_AGENTS!V42)</f>
        <v/>
      </c>
    </row>
    <row r="32" customFormat="false" ht="16" hidden="false" customHeight="false" outlineLevel="0" collapsed="false">
      <c r="A32" s="0" t="str">
        <f aca="false">IF([2]LISTE_AGENTS!V43=0,"",[2]LISTE_AGENTS!V43)</f>
        <v/>
      </c>
    </row>
    <row r="33" customFormat="false" ht="16" hidden="false" customHeight="false" outlineLevel="0" collapsed="false">
      <c r="A33" s="0" t="str">
        <f aca="false">IF([2]LISTE_AGENTS!V44=0,"",[2]LISTE_AGENTS!V44)</f>
        <v/>
      </c>
    </row>
    <row r="34" customFormat="false" ht="16" hidden="false" customHeight="false" outlineLevel="0" collapsed="false">
      <c r="A34" s="0" t="str">
        <f aca="false">IF([2]LISTE_AGENTS!V45=0,"",[2]LISTE_AGENTS!V45)</f>
        <v/>
      </c>
    </row>
    <row r="35" customFormat="false" ht="16" hidden="false" customHeight="false" outlineLevel="0" collapsed="false">
      <c r="A35" s="0" t="str">
        <f aca="false">IF([2]LISTE_AGENTS!V46=0,"",[2]LISTE_AGENTS!V46)</f>
        <v/>
      </c>
    </row>
    <row r="36" customFormat="false" ht="16" hidden="false" customHeight="false" outlineLevel="0" collapsed="false">
      <c r="A36" s="0" t="str">
        <f aca="false">IF([2]LISTE_AGENTS!V47=0,"",[2]LISTE_AGENTS!V47)</f>
        <v/>
      </c>
    </row>
    <row r="37" customFormat="false" ht="16" hidden="false" customHeight="false" outlineLevel="0" collapsed="false">
      <c r="A37" s="0" t="str">
        <f aca="false">IF([2]LISTE_AGENTS!V48=0,"",[2]LISTE_AGENTS!V48)</f>
        <v/>
      </c>
    </row>
    <row r="38" customFormat="false" ht="16" hidden="false" customHeight="false" outlineLevel="0" collapsed="false">
      <c r="A38" s="0" t="str">
        <f aca="false">IF([2]LISTE_AGENTS!V49=0,"",[2]LISTE_AGENTS!V49)</f>
        <v/>
      </c>
    </row>
    <row r="39" customFormat="false" ht="16" hidden="false" customHeight="false" outlineLevel="0" collapsed="false">
      <c r="A39" s="0" t="str">
        <f aca="false">IF([2]LISTE_AGENTS!V50=0,"",[2]LISTE_AGENTS!V50)</f>
        <v/>
      </c>
    </row>
    <row r="40" customFormat="false" ht="16" hidden="false" customHeight="false" outlineLevel="0" collapsed="false">
      <c r="A40" s="0" t="str">
        <f aca="false">IF([2]LISTE_AGENTS!V51=0,"",[2]LISTE_AGENTS!V51)</f>
        <v/>
      </c>
    </row>
    <row r="41" customFormat="false" ht="16" hidden="false" customHeight="false" outlineLevel="0" collapsed="false">
      <c r="A41" s="0" t="str">
        <f aca="false">IF([2]LISTE_AGENTS!V52=0,"",[2]LISTE_AGENTS!V52)</f>
        <v/>
      </c>
    </row>
    <row r="42" customFormat="false" ht="16" hidden="false" customHeight="false" outlineLevel="0" collapsed="false">
      <c r="A42" s="0" t="str">
        <f aca="false">IF([2]LISTE_AGENTS!V53=0,"",[2]LISTE_AGENTS!V53)</f>
        <v/>
      </c>
    </row>
    <row r="43" customFormat="false" ht="16" hidden="false" customHeight="false" outlineLevel="0" collapsed="false">
      <c r="A43" s="0" t="str">
        <f aca="false">IF([2]LISTE_AGENTS!V54=0,"",[2]LISTE_AGENTS!V54)</f>
        <v/>
      </c>
    </row>
    <row r="44" customFormat="false" ht="16" hidden="false" customHeight="false" outlineLevel="0" collapsed="false">
      <c r="A44" s="0" t="str">
        <f aca="false">IF([2]LISTE_AGENTS!V55=0,"",[2]LISTE_AGENTS!V55)</f>
        <v/>
      </c>
    </row>
    <row r="45" customFormat="false" ht="16" hidden="false" customHeight="false" outlineLevel="0" collapsed="false">
      <c r="A45" s="0" t="str">
        <f aca="false">IF([2]LISTE_AGENTS!V56=0,"",[2]LISTE_AGENTS!V56)</f>
        <v/>
      </c>
    </row>
    <row r="46" customFormat="false" ht="16" hidden="false" customHeight="false" outlineLevel="0" collapsed="false">
      <c r="A46" s="0" t="str">
        <f aca="false">IF([2]LISTE_AGENTS!V57=0,"",[2]LISTE_AGENTS!V57)</f>
        <v/>
      </c>
    </row>
    <row r="47" customFormat="false" ht="16" hidden="false" customHeight="false" outlineLevel="0" collapsed="false">
      <c r="A47" s="0" t="str">
        <f aca="false">IF([2]LISTE_AGENTS!V58=0,"",[2]LISTE_AGENTS!V58)</f>
        <v/>
      </c>
    </row>
    <row r="48" customFormat="false" ht="16" hidden="false" customHeight="false" outlineLevel="0" collapsed="false">
      <c r="A48" s="0" t="str">
        <f aca="false">IF([2]LISTE_AGENTS!V59=0,"",[2]LISTE_AGENTS!V59)</f>
        <v/>
      </c>
    </row>
    <row r="49" customFormat="false" ht="16" hidden="false" customHeight="false" outlineLevel="0" collapsed="false">
      <c r="A49" s="0" t="str">
        <f aca="false">IF([2]LISTE_AGENTS!V60=0,"",[2]LISTE_AGENTS!V60)</f>
        <v/>
      </c>
    </row>
    <row r="50" customFormat="false" ht="16" hidden="false" customHeight="false" outlineLevel="0" collapsed="false">
      <c r="A50" s="0" t="str">
        <f aca="false">IF([2]LISTE_AGENTS!V61=0,"",[2]LISTE_AGENTS!V61)</f>
        <v/>
      </c>
    </row>
    <row r="51" customFormat="false" ht="16" hidden="false" customHeight="false" outlineLevel="0" collapsed="false">
      <c r="A51" s="0" t="str">
        <f aca="false">IF([2]LISTE_AGENTS!V62=0,"",[2]LISTE_AGENTS!V62)</f>
        <v/>
      </c>
    </row>
    <row r="52" customFormat="false" ht="16" hidden="false" customHeight="false" outlineLevel="0" collapsed="false">
      <c r="A52" s="0" t="str">
        <f aca="false">IF([2]LISTE_AGENTS!V63=0,"",[2]LISTE_AGENTS!V63)</f>
        <v/>
      </c>
    </row>
    <row r="53" customFormat="false" ht="16" hidden="false" customHeight="false" outlineLevel="0" collapsed="false">
      <c r="A53" s="0" t="str">
        <f aca="false">IF([2]LISTE_AGENTS!V64=0,"",[2]LISTE_AGENTS!V64)</f>
        <v/>
      </c>
    </row>
    <row r="54" customFormat="false" ht="16" hidden="false" customHeight="false" outlineLevel="0" collapsed="false">
      <c r="A54" s="0" t="str">
        <f aca="false">IF([2]LISTE_AGENTS!V65=0,"",[2]LISTE_AGENTS!V65)</f>
        <v/>
      </c>
    </row>
    <row r="55" customFormat="false" ht="16" hidden="false" customHeight="false" outlineLevel="0" collapsed="false">
      <c r="A55" s="0" t="str">
        <f aca="false">IF([2]LISTE_AGENTS!V66=0,"",[2]LISTE_AGENTS!V66)</f>
        <v/>
      </c>
    </row>
    <row r="56" customFormat="false" ht="16" hidden="false" customHeight="false" outlineLevel="0" collapsed="false">
      <c r="A56" s="0" t="str">
        <f aca="false">IF([2]LISTE_AGENTS!V67=0,"",[2]LISTE_AGENTS!V67)</f>
        <v/>
      </c>
    </row>
    <row r="57" customFormat="false" ht="16" hidden="false" customHeight="false" outlineLevel="0" collapsed="false">
      <c r="A57" s="0" t="str">
        <f aca="false">IF([2]LISTE_AGENTS!V68=0,"",[2]LISTE_AGENTS!V68)</f>
        <v/>
      </c>
    </row>
    <row r="58" customFormat="false" ht="16" hidden="false" customHeight="false" outlineLevel="0" collapsed="false">
      <c r="A58" s="0" t="str">
        <f aca="false">IF([2]LISTE_AGENTS!V69=0,"",[2]LISTE_AGENTS!V69)</f>
        <v/>
      </c>
    </row>
    <row r="59" customFormat="false" ht="16" hidden="false" customHeight="false" outlineLevel="0" collapsed="false">
      <c r="A59" s="0" t="str">
        <f aca="false">IF([2]LISTE_AGENTS!V70=0,"",[2]LISTE_AGENTS!V70)</f>
        <v/>
      </c>
    </row>
    <row r="60" customFormat="false" ht="16" hidden="false" customHeight="false" outlineLevel="0" collapsed="false">
      <c r="A60" s="0" t="str">
        <f aca="false">IF([2]LISTE_AGENTS!V71=0,"",[2]LISTE_AGENTS!V71)</f>
        <v/>
      </c>
    </row>
    <row r="61" customFormat="false" ht="16" hidden="false" customHeight="false" outlineLevel="0" collapsed="false">
      <c r="A61" s="0" t="str">
        <f aca="false">IF([2]LISTE_AGENTS!V72=0,"",[2]LISTE_AGENTS!V72)</f>
        <v/>
      </c>
    </row>
    <row r="62" customFormat="false" ht="16" hidden="false" customHeight="false" outlineLevel="0" collapsed="false">
      <c r="A62" s="0" t="str">
        <f aca="false">IF([2]LISTE_AGENTS!V73=0,"",[2]LISTE_AGENTS!V73)</f>
        <v/>
      </c>
    </row>
    <row r="63" customFormat="false" ht="16" hidden="false" customHeight="false" outlineLevel="0" collapsed="false">
      <c r="A63" s="0" t="str">
        <f aca="false">IF([2]LISTE_AGENTS!V74=0,"",[2]LISTE_AGENTS!V74)</f>
        <v/>
      </c>
    </row>
    <row r="64" customFormat="false" ht="16" hidden="false" customHeight="false" outlineLevel="0" collapsed="false">
      <c r="A64" s="0" t="str">
        <f aca="false">IF([2]LISTE_AGENTS!V75=0,"",[2]LISTE_AGENTS!V75)</f>
        <v/>
      </c>
    </row>
    <row r="65" customFormat="false" ht="16" hidden="false" customHeight="false" outlineLevel="0" collapsed="false">
      <c r="A65" s="0" t="str">
        <f aca="false">IF([2]LISTE_AGENTS!V76=0,"",[2]LISTE_AGENTS!V76)</f>
        <v/>
      </c>
    </row>
    <row r="66" customFormat="false" ht="16" hidden="false" customHeight="false" outlineLevel="0" collapsed="false">
      <c r="A66" s="0" t="str">
        <f aca="false">IF([2]LISTE_AGENTS!V77=0,"",[2]LISTE_AGENTS!V77)</f>
        <v/>
      </c>
    </row>
    <row r="67" customFormat="false" ht="16" hidden="false" customHeight="false" outlineLevel="0" collapsed="false">
      <c r="A67" s="0" t="str">
        <f aca="false">IF([2]LISTE_AGENTS!V78=0,"",[2]LISTE_AGENTS!V78)</f>
        <v/>
      </c>
    </row>
    <row r="68" customFormat="false" ht="16" hidden="false" customHeight="false" outlineLevel="0" collapsed="false">
      <c r="A68" s="0" t="str">
        <f aca="false">IF([2]LISTE_AGENTS!V79=0,"",[2]LISTE_AGENTS!V79)</f>
        <v/>
      </c>
    </row>
    <row r="69" customFormat="false" ht="16" hidden="false" customHeight="false" outlineLevel="0" collapsed="false">
      <c r="A69" s="0" t="str">
        <f aca="false">IF([2]LISTE_AGENTS!V80=0,"",[2]LISTE_AGENTS!V80)</f>
        <v/>
      </c>
    </row>
    <row r="70" customFormat="false" ht="16" hidden="false" customHeight="false" outlineLevel="0" collapsed="false">
      <c r="A70" s="0" t="str">
        <f aca="false">IF([2]LISTE_AGENTS!V81=0,"",[2]LISTE_AGENTS!V81)</f>
        <v/>
      </c>
    </row>
    <row r="71" customFormat="false" ht="16" hidden="false" customHeight="false" outlineLevel="0" collapsed="false">
      <c r="A71" s="0" t="str">
        <f aca="false">IF([2]LISTE_AGENTS!V82=0,"",[2]LISTE_AGENTS!V82)</f>
        <v/>
      </c>
    </row>
    <row r="72" customFormat="false" ht="16" hidden="false" customHeight="false" outlineLevel="0" collapsed="false">
      <c r="A72" s="0" t="str">
        <f aca="false">IF([2]LISTE_AGENTS!V83=0,"",[2]LISTE_AGENTS!V83)</f>
        <v/>
      </c>
    </row>
    <row r="73" customFormat="false" ht="16" hidden="false" customHeight="false" outlineLevel="0" collapsed="false">
      <c r="A73" s="0" t="str">
        <f aca="false">IF([2]LISTE_AGENTS!V84=0,"",[2]LISTE_AGENTS!V84)</f>
        <v/>
      </c>
    </row>
    <row r="74" customFormat="false" ht="16" hidden="false" customHeight="false" outlineLevel="0" collapsed="false">
      <c r="A74" s="0" t="str">
        <f aca="false">IF([2]LISTE_AGENTS!V85=0,"",[2]LISTE_AGENTS!V85)</f>
        <v/>
      </c>
    </row>
    <row r="75" customFormat="false" ht="16" hidden="false" customHeight="false" outlineLevel="0" collapsed="false">
      <c r="A75" s="0" t="str">
        <f aca="false">IF([2]LISTE_AGENTS!V86=0,"",[2]LISTE_AGENTS!V86)</f>
        <v/>
      </c>
    </row>
    <row r="76" customFormat="false" ht="16" hidden="false" customHeight="false" outlineLevel="0" collapsed="false">
      <c r="A76" s="0" t="str">
        <f aca="false">IF([2]LISTE_AGENTS!V87=0,"",[2]LISTE_AGENTS!V87)</f>
        <v/>
      </c>
    </row>
    <row r="77" customFormat="false" ht="16" hidden="false" customHeight="false" outlineLevel="0" collapsed="false">
      <c r="A77" s="0" t="str">
        <f aca="false">IF([2]LISTE_AGENTS!V88=0,"",[2]LISTE_AGENTS!V88)</f>
        <v/>
      </c>
    </row>
    <row r="78" customFormat="false" ht="16" hidden="false" customHeight="false" outlineLevel="0" collapsed="false">
      <c r="A78" s="0" t="str">
        <f aca="false">IF([2]LISTE_AGENTS!V89=0,"",[2]LISTE_AGENTS!V89)</f>
        <v/>
      </c>
    </row>
    <row r="79" customFormat="false" ht="16" hidden="false" customHeight="false" outlineLevel="0" collapsed="false">
      <c r="A79" s="0" t="str">
        <f aca="false">IF([2]LISTE_AGENTS!V90=0,"",[2]LISTE_AGENTS!V90)</f>
        <v/>
      </c>
    </row>
    <row r="80" customFormat="false" ht="16" hidden="false" customHeight="false" outlineLevel="0" collapsed="false">
      <c r="A80" s="0" t="str">
        <f aca="false">IF([2]LISTE_AGENTS!V91=0,"",[2]LISTE_AGENTS!V91)</f>
        <v/>
      </c>
    </row>
    <row r="81" customFormat="false" ht="16" hidden="false" customHeight="false" outlineLevel="0" collapsed="false">
      <c r="A81" s="0" t="str">
        <f aca="false">IF([2]LISTE_AGENTS!V92=0,"",[2]LISTE_AGENTS!V92)</f>
        <v/>
      </c>
    </row>
    <row r="82" customFormat="false" ht="16" hidden="false" customHeight="false" outlineLevel="0" collapsed="false">
      <c r="A82" s="0" t="str">
        <f aca="false">IF([2]LISTE_AGENTS!V93=0,"",[2]LISTE_AGENTS!V93)</f>
        <v/>
      </c>
    </row>
    <row r="83" customFormat="false" ht="16" hidden="false" customHeight="false" outlineLevel="0" collapsed="false">
      <c r="A83" s="0" t="str">
        <f aca="false">IF([2]LISTE_AGENTS!V94=0,"",[2]LISTE_AGENTS!V94)</f>
        <v/>
      </c>
    </row>
    <row r="84" customFormat="false" ht="16" hidden="false" customHeight="false" outlineLevel="0" collapsed="false">
      <c r="A84" s="0" t="str">
        <f aca="false">IF([2]LISTE_AGENTS!V95=0,"",[2]LISTE_AGENTS!V95)</f>
        <v/>
      </c>
    </row>
    <row r="85" customFormat="false" ht="16" hidden="false" customHeight="false" outlineLevel="0" collapsed="false">
      <c r="A85" s="0" t="str">
        <f aca="false">IF([2]LISTE_AGENTS!V96=0,"",[2]LISTE_AGENTS!V96)</f>
        <v/>
      </c>
    </row>
    <row r="86" customFormat="false" ht="16" hidden="false" customHeight="false" outlineLevel="0" collapsed="false">
      <c r="A86" s="0" t="str">
        <f aca="false">IF([2]LISTE_AGENTS!V97=0,"",[2]LISTE_AGENTS!V97)</f>
        <v/>
      </c>
    </row>
    <row r="87" customFormat="false" ht="16" hidden="false" customHeight="false" outlineLevel="0" collapsed="false">
      <c r="A87" s="0" t="str">
        <f aca="false">IF([2]LISTE_AGENTS!V98=0,"",[2]LISTE_AGENTS!V98)</f>
        <v/>
      </c>
    </row>
    <row r="88" customFormat="false" ht="16" hidden="false" customHeight="false" outlineLevel="0" collapsed="false">
      <c r="A88" s="0" t="str">
        <f aca="false">IF([2]LISTE_AGENTS!V99=0,"",[2]LISTE_AGENTS!V99)</f>
        <v/>
      </c>
    </row>
    <row r="89" customFormat="false" ht="16" hidden="false" customHeight="false" outlineLevel="0" collapsed="false">
      <c r="A89" s="0" t="str">
        <f aca="false">IF([2]LISTE_AGENTS!V100=0,"",[2]LISTE_AGENTS!V100)</f>
        <v/>
      </c>
    </row>
    <row r="90" customFormat="false" ht="16" hidden="false" customHeight="false" outlineLevel="0" collapsed="false">
      <c r="A90" s="0" t="str">
        <f aca="false">IF([2]LISTE_AGENTS!V101=0,"",[2]LISTE_AGENTS!V101)</f>
        <v/>
      </c>
    </row>
    <row r="91" customFormat="false" ht="16" hidden="false" customHeight="false" outlineLevel="0" collapsed="false">
      <c r="A91" s="0" t="str">
        <f aca="false">IF([2]LISTE_AGENTS!V102=0,"",[2]LISTE_AGENTS!V102)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3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6" zeroHeight="false" outlineLevelRow="0" outlineLevelCol="0"/>
  <cols>
    <col collapsed="false" customWidth="true" hidden="false" outlineLevel="0" max="1" min="1" style="0" width="17.84"/>
    <col collapsed="false" customWidth="true" hidden="false" outlineLevel="0" max="1025" min="2" style="0" width="10.61"/>
  </cols>
  <sheetData>
    <row r="1" customFormat="false" ht="16" hidden="false" customHeight="false" outlineLevel="0" collapsed="false">
      <c r="A1" s="0" t="s">
        <v>58</v>
      </c>
      <c r="B1" s="159" t="n">
        <v>0.291666666666667</v>
      </c>
      <c r="C1" s="159" t="n">
        <v>0.916666666666667</v>
      </c>
    </row>
    <row r="2" customFormat="false" ht="16" hidden="false" customHeight="false" outlineLevel="0" collapsed="false">
      <c r="A2" s="0" t="s">
        <v>59</v>
      </c>
      <c r="B2" s="159" t="n">
        <v>0.916666666666667</v>
      </c>
      <c r="C2" s="159" t="n">
        <v>0.291666666666667</v>
      </c>
    </row>
    <row r="3" customFormat="false" ht="16" hidden="false" customHeight="false" outlineLevel="0" collapsed="false">
      <c r="A3" s="0" t="s">
        <v>60</v>
      </c>
      <c r="B3" s="159" t="n">
        <v>0.875</v>
      </c>
      <c r="C3" s="159" t="n">
        <v>0.25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U12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B7" activeCellId="0" sqref="B7"/>
    </sheetView>
  </sheetViews>
  <sheetFormatPr defaultRowHeight="15" zeroHeight="false" outlineLevelRow="0" outlineLevelCol="0"/>
  <cols>
    <col collapsed="false" customWidth="true" hidden="false" outlineLevel="0" max="1" min="1" style="160" width="21.17"/>
    <col collapsed="false" customWidth="true" hidden="false" outlineLevel="0" max="1025" min="2" style="160" width="10.83"/>
  </cols>
  <sheetData>
    <row r="1" customFormat="false" ht="15" hidden="false" customHeight="false" outlineLevel="0" collapsed="false">
      <c r="A1" s="161" t="s">
        <v>61</v>
      </c>
      <c r="B1" s="161" t="n">
        <v>2016</v>
      </c>
      <c r="C1" s="161" t="n">
        <v>2017</v>
      </c>
      <c r="D1" s="161" t="n">
        <v>2018</v>
      </c>
      <c r="E1" s="161" t="n">
        <v>2019</v>
      </c>
      <c r="F1" s="161" t="n">
        <v>2020</v>
      </c>
      <c r="G1" s="161" t="n">
        <v>2021</v>
      </c>
      <c r="H1" s="161" t="n">
        <v>2022</v>
      </c>
      <c r="I1" s="161" t="n">
        <v>2023</v>
      </c>
      <c r="J1" s="161" t="n">
        <v>2024</v>
      </c>
      <c r="K1" s="161" t="n">
        <v>2025</v>
      </c>
      <c r="L1" s="161" t="n">
        <v>2026</v>
      </c>
      <c r="M1" s="161" t="n">
        <v>2027</v>
      </c>
      <c r="N1" s="161" t="n">
        <v>2028</v>
      </c>
      <c r="O1" s="161" t="n">
        <v>2029</v>
      </c>
      <c r="P1" s="161" t="n">
        <v>2030</v>
      </c>
      <c r="Q1" s="161" t="n">
        <v>2031</v>
      </c>
      <c r="R1" s="161" t="n">
        <v>2032</v>
      </c>
      <c r="S1" s="161" t="n">
        <v>2033</v>
      </c>
      <c r="T1" s="161" t="n">
        <v>2034</v>
      </c>
      <c r="U1" s="161" t="n">
        <v>2035</v>
      </c>
    </row>
    <row r="2" customFormat="false" ht="15" hidden="false" customHeight="false" outlineLevel="0" collapsed="false">
      <c r="A2" s="162" t="s">
        <v>62</v>
      </c>
      <c r="B2" s="163" t="n">
        <v>42370</v>
      </c>
      <c r="C2" s="163" t="n">
        <v>42736</v>
      </c>
      <c r="D2" s="163" t="n">
        <v>43101</v>
      </c>
      <c r="E2" s="163" t="n">
        <v>43466</v>
      </c>
      <c r="F2" s="163" t="n">
        <v>43831</v>
      </c>
      <c r="G2" s="163" t="n">
        <v>44197</v>
      </c>
      <c r="H2" s="163" t="n">
        <v>44562</v>
      </c>
      <c r="I2" s="163" t="n">
        <v>44927</v>
      </c>
      <c r="J2" s="163" t="n">
        <v>45292</v>
      </c>
      <c r="K2" s="163" t="n">
        <v>45658</v>
      </c>
      <c r="L2" s="163" t="n">
        <v>46023</v>
      </c>
      <c r="M2" s="163" t="n">
        <v>46388</v>
      </c>
      <c r="N2" s="163" t="n">
        <v>46753</v>
      </c>
      <c r="O2" s="163" t="n">
        <v>47119</v>
      </c>
      <c r="P2" s="163" t="n">
        <v>47484</v>
      </c>
      <c r="Q2" s="163" t="n">
        <v>47849</v>
      </c>
      <c r="R2" s="163" t="n">
        <v>48214</v>
      </c>
      <c r="S2" s="163" t="n">
        <v>48580</v>
      </c>
      <c r="T2" s="163" t="n">
        <v>48945</v>
      </c>
      <c r="U2" s="163" t="n">
        <v>49310</v>
      </c>
    </row>
    <row r="3" customFormat="false" ht="15" hidden="false" customHeight="false" outlineLevel="0" collapsed="false">
      <c r="A3" s="162" t="s">
        <v>63</v>
      </c>
      <c r="B3" s="163" t="n">
        <v>42457</v>
      </c>
      <c r="C3" s="163" t="n">
        <v>42842</v>
      </c>
      <c r="D3" s="163" t="n">
        <v>43192</v>
      </c>
      <c r="E3" s="163" t="n">
        <v>43577</v>
      </c>
      <c r="F3" s="163" t="n">
        <v>43934</v>
      </c>
      <c r="G3" s="163" t="n">
        <v>44291</v>
      </c>
      <c r="H3" s="163" t="n">
        <v>44669</v>
      </c>
      <c r="I3" s="163" t="n">
        <v>45026</v>
      </c>
      <c r="J3" s="163" t="n">
        <v>45383</v>
      </c>
      <c r="K3" s="163" t="n">
        <v>45768</v>
      </c>
      <c r="L3" s="163" t="n">
        <v>46118</v>
      </c>
      <c r="M3" s="163" t="n">
        <v>46475</v>
      </c>
      <c r="N3" s="163" t="n">
        <v>46860</v>
      </c>
      <c r="O3" s="163" t="n">
        <v>47210</v>
      </c>
      <c r="P3" s="163" t="n">
        <v>47595</v>
      </c>
      <c r="Q3" s="163" t="n">
        <v>47952</v>
      </c>
      <c r="R3" s="163" t="n">
        <v>48302</v>
      </c>
      <c r="S3" s="163" t="n">
        <v>48687</v>
      </c>
      <c r="T3" s="163" t="n">
        <v>49044</v>
      </c>
      <c r="U3" s="163" t="n">
        <v>49394</v>
      </c>
    </row>
    <row r="4" customFormat="false" ht="15" hidden="false" customHeight="false" outlineLevel="0" collapsed="false">
      <c r="A4" s="162" t="s">
        <v>64</v>
      </c>
      <c r="B4" s="163" t="n">
        <v>42491</v>
      </c>
      <c r="C4" s="163" t="n">
        <v>42856</v>
      </c>
      <c r="D4" s="163" t="n">
        <v>43221</v>
      </c>
      <c r="E4" s="163" t="n">
        <v>43586</v>
      </c>
      <c r="F4" s="163" t="n">
        <v>43952</v>
      </c>
      <c r="G4" s="163" t="n">
        <v>44317</v>
      </c>
      <c r="H4" s="163" t="n">
        <v>44682</v>
      </c>
      <c r="I4" s="163" t="n">
        <v>45047</v>
      </c>
      <c r="J4" s="163" t="n">
        <v>45413</v>
      </c>
      <c r="K4" s="163" t="n">
        <v>45778</v>
      </c>
      <c r="L4" s="163" t="n">
        <v>46143</v>
      </c>
      <c r="M4" s="163" t="n">
        <v>46508</v>
      </c>
      <c r="N4" s="163" t="n">
        <v>46874</v>
      </c>
      <c r="O4" s="163" t="n">
        <v>47239</v>
      </c>
      <c r="P4" s="163" t="n">
        <v>47604</v>
      </c>
      <c r="Q4" s="163" t="n">
        <v>47969</v>
      </c>
      <c r="R4" s="163" t="n">
        <v>48335</v>
      </c>
      <c r="S4" s="163" t="n">
        <v>48700</v>
      </c>
      <c r="T4" s="163" t="n">
        <v>49065</v>
      </c>
      <c r="U4" s="163" t="n">
        <v>49430</v>
      </c>
    </row>
    <row r="5" customFormat="false" ht="15" hidden="false" customHeight="false" outlineLevel="0" collapsed="false">
      <c r="A5" s="164" t="s">
        <v>65</v>
      </c>
      <c r="B5" s="163" t="n">
        <v>42498</v>
      </c>
      <c r="C5" s="163" t="n">
        <v>42863</v>
      </c>
      <c r="D5" s="163" t="n">
        <v>43228</v>
      </c>
      <c r="E5" s="163" t="n">
        <v>43593</v>
      </c>
      <c r="F5" s="163" t="n">
        <v>43959</v>
      </c>
      <c r="G5" s="163" t="n">
        <v>44324</v>
      </c>
      <c r="H5" s="163" t="n">
        <v>44689</v>
      </c>
      <c r="I5" s="163" t="n">
        <v>45054</v>
      </c>
      <c r="J5" s="163" t="n">
        <v>45420</v>
      </c>
      <c r="K5" s="163" t="n">
        <v>45785</v>
      </c>
      <c r="L5" s="163" t="n">
        <v>46150</v>
      </c>
      <c r="M5" s="163" t="n">
        <v>46515</v>
      </c>
      <c r="N5" s="163" t="n">
        <v>46881</v>
      </c>
      <c r="O5" s="163" t="n">
        <v>47246</v>
      </c>
      <c r="P5" s="163" t="n">
        <v>47611</v>
      </c>
      <c r="Q5" s="163" t="n">
        <v>47976</v>
      </c>
      <c r="R5" s="163" t="n">
        <v>48342</v>
      </c>
      <c r="S5" s="163" t="n">
        <v>48707</v>
      </c>
      <c r="T5" s="163" t="n">
        <v>49072</v>
      </c>
      <c r="U5" s="163" t="n">
        <v>49437</v>
      </c>
    </row>
    <row r="6" customFormat="false" ht="15" hidden="false" customHeight="false" outlineLevel="0" collapsed="false">
      <c r="A6" s="162" t="s">
        <v>66</v>
      </c>
      <c r="B6" s="163" t="n">
        <v>42495</v>
      </c>
      <c r="C6" s="163" t="n">
        <v>42880</v>
      </c>
      <c r="D6" s="163" t="n">
        <v>43230</v>
      </c>
      <c r="E6" s="163" t="n">
        <v>43615</v>
      </c>
      <c r="F6" s="163" t="n">
        <v>43972</v>
      </c>
      <c r="G6" s="163" t="n">
        <v>44329</v>
      </c>
      <c r="H6" s="163" t="n">
        <v>44707</v>
      </c>
      <c r="I6" s="163" t="n">
        <v>45064</v>
      </c>
      <c r="J6" s="163" t="n">
        <v>45421</v>
      </c>
      <c r="K6" s="163" t="n">
        <v>45806</v>
      </c>
      <c r="L6" s="163" t="n">
        <v>46156</v>
      </c>
      <c r="M6" s="163" t="n">
        <v>46513</v>
      </c>
      <c r="N6" s="163" t="n">
        <v>46898</v>
      </c>
      <c r="O6" s="163" t="n">
        <v>47248</v>
      </c>
      <c r="P6" s="163" t="n">
        <v>47633</v>
      </c>
      <c r="Q6" s="163" t="n">
        <v>47990</v>
      </c>
      <c r="R6" s="163" t="n">
        <v>48340</v>
      </c>
      <c r="S6" s="163" t="n">
        <v>48725</v>
      </c>
      <c r="T6" s="163" t="n">
        <v>49082</v>
      </c>
      <c r="U6" s="163" t="n">
        <v>49432</v>
      </c>
    </row>
    <row r="7" customFormat="false" ht="15" hidden="false" customHeight="false" outlineLevel="0" collapsed="false">
      <c r="A7" s="162" t="s">
        <v>67</v>
      </c>
      <c r="B7" s="163"/>
      <c r="C7" s="163"/>
      <c r="D7" s="163"/>
      <c r="E7" s="163"/>
      <c r="F7" s="163"/>
      <c r="G7" s="163"/>
      <c r="H7" s="163"/>
      <c r="I7" s="163"/>
      <c r="J7" s="163"/>
      <c r="K7" s="163"/>
      <c r="L7" s="163"/>
      <c r="M7" s="163"/>
      <c r="N7" s="163"/>
      <c r="O7" s="163"/>
      <c r="P7" s="163"/>
      <c r="Q7" s="163"/>
      <c r="R7" s="163"/>
      <c r="S7" s="163"/>
      <c r="T7" s="163"/>
      <c r="U7" s="163"/>
    </row>
    <row r="8" customFormat="false" ht="15" hidden="false" customHeight="false" outlineLevel="0" collapsed="false">
      <c r="A8" s="162" t="s">
        <v>68</v>
      </c>
      <c r="B8" s="163" t="n">
        <v>42565</v>
      </c>
      <c r="C8" s="163" t="n">
        <v>42930</v>
      </c>
      <c r="D8" s="163" t="n">
        <v>43295</v>
      </c>
      <c r="E8" s="163" t="n">
        <v>43660</v>
      </c>
      <c r="F8" s="163" t="n">
        <v>44026</v>
      </c>
      <c r="G8" s="163" t="n">
        <v>44391</v>
      </c>
      <c r="H8" s="163" t="n">
        <v>44756</v>
      </c>
      <c r="I8" s="163" t="n">
        <v>45121</v>
      </c>
      <c r="J8" s="163" t="n">
        <v>45487</v>
      </c>
      <c r="K8" s="163" t="n">
        <v>45852</v>
      </c>
      <c r="L8" s="163" t="n">
        <v>46217</v>
      </c>
      <c r="M8" s="163" t="n">
        <v>46582</v>
      </c>
      <c r="N8" s="163" t="n">
        <v>46948</v>
      </c>
      <c r="O8" s="163" t="n">
        <v>47313</v>
      </c>
      <c r="P8" s="163" t="n">
        <v>47678</v>
      </c>
      <c r="Q8" s="163" t="n">
        <v>48043</v>
      </c>
      <c r="R8" s="163" t="n">
        <v>48409</v>
      </c>
      <c r="S8" s="163" t="n">
        <v>48774</v>
      </c>
      <c r="T8" s="163" t="n">
        <v>49139</v>
      </c>
      <c r="U8" s="163" t="n">
        <v>49504</v>
      </c>
    </row>
    <row r="9" customFormat="false" ht="15" hidden="false" customHeight="false" outlineLevel="0" collapsed="false">
      <c r="A9" s="162" t="s">
        <v>69</v>
      </c>
      <c r="B9" s="163" t="n">
        <v>42597</v>
      </c>
      <c r="C9" s="163" t="n">
        <v>42962</v>
      </c>
      <c r="D9" s="163" t="n">
        <v>43327</v>
      </c>
      <c r="E9" s="163" t="n">
        <v>43692</v>
      </c>
      <c r="F9" s="163" t="n">
        <v>44058</v>
      </c>
      <c r="G9" s="163" t="n">
        <v>44423</v>
      </c>
      <c r="H9" s="163" t="n">
        <v>44788</v>
      </c>
      <c r="I9" s="163" t="n">
        <v>45153</v>
      </c>
      <c r="J9" s="163" t="n">
        <v>45519</v>
      </c>
      <c r="K9" s="163" t="n">
        <v>45884</v>
      </c>
      <c r="L9" s="163" t="n">
        <v>46249</v>
      </c>
      <c r="M9" s="163" t="n">
        <v>46614</v>
      </c>
      <c r="N9" s="163" t="n">
        <v>46980</v>
      </c>
      <c r="O9" s="163" t="n">
        <v>47345</v>
      </c>
      <c r="P9" s="163" t="n">
        <v>47710</v>
      </c>
      <c r="Q9" s="163" t="n">
        <v>48075</v>
      </c>
      <c r="R9" s="163" t="n">
        <v>48441</v>
      </c>
      <c r="S9" s="163" t="n">
        <v>48806</v>
      </c>
      <c r="T9" s="163" t="n">
        <v>49171</v>
      </c>
      <c r="U9" s="163" t="n">
        <v>49536</v>
      </c>
    </row>
    <row r="10" customFormat="false" ht="15" hidden="false" customHeight="false" outlineLevel="0" collapsed="false">
      <c r="A10" s="162" t="s">
        <v>70</v>
      </c>
      <c r="B10" s="163" t="n">
        <v>42675</v>
      </c>
      <c r="C10" s="163" t="n">
        <v>43040</v>
      </c>
      <c r="D10" s="163" t="n">
        <v>43405</v>
      </c>
      <c r="E10" s="163" t="n">
        <v>43770</v>
      </c>
      <c r="F10" s="163" t="n">
        <v>44136</v>
      </c>
      <c r="G10" s="163" t="n">
        <v>44501</v>
      </c>
      <c r="H10" s="163" t="n">
        <v>44866</v>
      </c>
      <c r="I10" s="163" t="n">
        <v>45231</v>
      </c>
      <c r="J10" s="163" t="n">
        <v>45597</v>
      </c>
      <c r="K10" s="163" t="n">
        <v>45962</v>
      </c>
      <c r="L10" s="163" t="n">
        <v>46327</v>
      </c>
      <c r="M10" s="163" t="n">
        <v>46692</v>
      </c>
      <c r="N10" s="163" t="n">
        <v>47058</v>
      </c>
      <c r="O10" s="163" t="n">
        <v>47423</v>
      </c>
      <c r="P10" s="163" t="n">
        <v>47788</v>
      </c>
      <c r="Q10" s="163" t="n">
        <v>48153</v>
      </c>
      <c r="R10" s="163" t="n">
        <v>48519</v>
      </c>
      <c r="S10" s="163" t="n">
        <v>48884</v>
      </c>
      <c r="T10" s="163" t="n">
        <v>49249</v>
      </c>
      <c r="U10" s="163" t="n">
        <v>49614</v>
      </c>
    </row>
    <row r="11" customFormat="false" ht="15" hidden="false" customHeight="false" outlineLevel="0" collapsed="false">
      <c r="A11" s="162" t="s">
        <v>71</v>
      </c>
      <c r="B11" s="163" t="n">
        <v>42685</v>
      </c>
      <c r="C11" s="163" t="n">
        <v>43050</v>
      </c>
      <c r="D11" s="163" t="n">
        <v>43415</v>
      </c>
      <c r="E11" s="163" t="n">
        <v>43780</v>
      </c>
      <c r="F11" s="163" t="n">
        <v>44146</v>
      </c>
      <c r="G11" s="163" t="n">
        <v>44511</v>
      </c>
      <c r="H11" s="163" t="n">
        <v>44876</v>
      </c>
      <c r="I11" s="163" t="n">
        <v>45241</v>
      </c>
      <c r="J11" s="163" t="n">
        <v>45607</v>
      </c>
      <c r="K11" s="163" t="n">
        <v>45972</v>
      </c>
      <c r="L11" s="163" t="n">
        <v>46337</v>
      </c>
      <c r="M11" s="163" t="n">
        <v>46702</v>
      </c>
      <c r="N11" s="163" t="n">
        <v>47068</v>
      </c>
      <c r="O11" s="163" t="n">
        <v>47433</v>
      </c>
      <c r="P11" s="163" t="n">
        <v>47798</v>
      </c>
      <c r="Q11" s="163" t="n">
        <v>48163</v>
      </c>
      <c r="R11" s="163" t="n">
        <v>48529</v>
      </c>
      <c r="S11" s="163" t="n">
        <v>48894</v>
      </c>
      <c r="T11" s="163" t="n">
        <v>49259</v>
      </c>
      <c r="U11" s="163" t="n">
        <v>49624</v>
      </c>
    </row>
    <row r="12" customFormat="false" ht="15" hidden="false" customHeight="false" outlineLevel="0" collapsed="false">
      <c r="A12" s="162" t="s">
        <v>72</v>
      </c>
      <c r="B12" s="163" t="n">
        <v>42729</v>
      </c>
      <c r="C12" s="163" t="n">
        <v>43094</v>
      </c>
      <c r="D12" s="163" t="n">
        <v>43459</v>
      </c>
      <c r="E12" s="163" t="n">
        <v>43824</v>
      </c>
      <c r="F12" s="163" t="n">
        <v>44190</v>
      </c>
      <c r="G12" s="163" t="n">
        <v>44555</v>
      </c>
      <c r="H12" s="163" t="n">
        <v>44920</v>
      </c>
      <c r="I12" s="163" t="n">
        <v>45285</v>
      </c>
      <c r="J12" s="163" t="n">
        <v>45651</v>
      </c>
      <c r="K12" s="163" t="n">
        <v>46016</v>
      </c>
      <c r="L12" s="163" t="n">
        <v>46381</v>
      </c>
      <c r="M12" s="163" t="n">
        <v>46746</v>
      </c>
      <c r="N12" s="163" t="n">
        <v>47112</v>
      </c>
      <c r="O12" s="163" t="n">
        <v>47477</v>
      </c>
      <c r="P12" s="163" t="n">
        <v>47842</v>
      </c>
      <c r="Q12" s="163" t="n">
        <v>48207</v>
      </c>
      <c r="R12" s="163" t="n">
        <v>48573</v>
      </c>
      <c r="S12" s="163" t="n">
        <v>48938</v>
      </c>
      <c r="T12" s="163" t="n">
        <v>49303</v>
      </c>
      <c r="U12" s="163" t="n">
        <v>49668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LibreOffice/6.0.3.2$Windows_X86_64 LibreOffice_project/8f48d515416608e3a835360314dac7e47fd0b821</Application>
  <Company>NCA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2017-01-13T12:14:08Z</dcterms:created>
  <dc:creator>n122214</dc:creator>
  <dc:description/>
  <dc:language>fr-FR</dc:language>
  <cp:lastModifiedBy/>
  <cp:lastPrinted>2018-04-30T12:17:23Z</cp:lastPrinted>
  <dcterms:modified xsi:type="dcterms:W3CDTF">2018-05-05T17:38:17Z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NCA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