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5" sheetId="1" state="visible" r:id="rId2"/>
  </sheets>
  <definedNames>
    <definedName function="false" hidden="false" localSheetId="0" name="_xlnm.Print_Area" vbProcedure="false">Feuille5!$B$4:$D$9</definedName>
    <definedName function="false" hidden="false" localSheetId="0" name="njBD" vbProcedure="false">Feuille5!$AA$1:$AF$19</definedName>
    <definedName function="false" hidden="false" localSheetId="0" name="njCA" vbProcedure="false">Feuille5!$AD$1:$AD$19</definedName>
    <definedName function="false" hidden="false" localSheetId="0" name="njCC" vbProcedure="false">#REF!</definedName>
    <definedName function="false" hidden="false" localSheetId="0" name="njMJ" vbProcedure="false">Feuille5!$AE$1:$AE$19</definedName>
    <definedName function="false" hidden="false" localSheetId="0" name="njNC" vbProcedure="false">Feuille5!$AB$1:$AB$19</definedName>
    <definedName function="false" hidden="false" localSheetId="0" name="njNV" vbProcedure="false">Feuille5!$AA$1:$AA$19</definedName>
    <definedName function="false" hidden="false" localSheetId="0" name="Prof" vbProcedure="false">Feuille5!$AF$1:$AF$19</definedName>
    <definedName function="false" hidden="false" localSheetId="0" name="_xlnm.Print_Area" vbProcedure="false">Feuille5!$B$4:$D$9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<sst xmlns="http://schemas.openxmlformats.org/spreadsheetml/2006/main" count="84" uniqueCount="41">
  <si>
    <t xml:space="preserve">Nom
vendeur</t>
  </si>
  <si>
    <t xml:space="preserve">Nom
client</t>
  </si>
  <si>
    <t xml:space="preserve">Code
client</t>
  </si>
  <si>
    <t xml:space="preserve">CA</t>
  </si>
  <si>
    <t xml:space="preserve">Marge</t>
  </si>
  <si>
    <t xml:space="preserve">Profitabilité</t>
  </si>
  <si>
    <t xml:space="preserve">Flavien</t>
  </si>
  <si>
    <t xml:space="preserve">CR7</t>
  </si>
  <si>
    <t xml:space="preserve">Diamond</t>
  </si>
  <si>
    <t xml:space="preserve">Djibril</t>
  </si>
  <si>
    <t xml:space="preserve">Gold</t>
  </si>
  <si>
    <t xml:space="preserve">Nom client</t>
  </si>
  <si>
    <t xml:space="preserve">Eric</t>
  </si>
  <si>
    <t xml:space="preserve">Lacourt</t>
  </si>
  <si>
    <t xml:space="preserve">Bronze</t>
  </si>
  <si>
    <t xml:space="preserve">Vendeur:</t>
  </si>
  <si>
    <t xml:space="preserve">Dominique</t>
  </si>
  <si>
    <t xml:space="preserve">Coleman</t>
  </si>
  <si>
    <t xml:space="preserve">Silver</t>
  </si>
  <si>
    <t xml:space="preserve">Code Client:</t>
  </si>
  <si>
    <t xml:space="preserve">Bolt</t>
  </si>
  <si>
    <t xml:space="preserve">CA:</t>
  </si>
  <si>
    <t xml:space="preserve">Charles</t>
  </si>
  <si>
    <t xml:space="preserve">Rougerie</t>
  </si>
  <si>
    <t xml:space="preserve">Marge:</t>
  </si>
  <si>
    <t xml:space="preserve">Bruno</t>
  </si>
  <si>
    <t xml:space="preserve">Darder</t>
  </si>
  <si>
    <t xml:space="preserve">Profitabilité:</t>
  </si>
  <si>
    <t xml:space="preserve">Reina</t>
  </si>
  <si>
    <t xml:space="preserve">Dudek</t>
  </si>
  <si>
    <t xml:space="preserve">Anatole</t>
  </si>
  <si>
    <t xml:space="preserve">Dida</t>
  </si>
  <si>
    <t xml:space="preserve">Germain</t>
  </si>
  <si>
    <t xml:space="preserve">Gustave</t>
  </si>
  <si>
    <t xml:space="preserve">Katranis</t>
  </si>
  <si>
    <t xml:space="preserve">Piquionne</t>
  </si>
  <si>
    <t xml:space="preserve">Dembélé</t>
  </si>
  <si>
    <t xml:space="preserve">Malcuit</t>
  </si>
  <si>
    <t xml:space="preserve">Diaz</t>
  </si>
  <si>
    <t xml:space="preserve">Matuidi</t>
  </si>
  <si>
    <t xml:space="preserve">Griezmann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</si>
</sst>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\ [$€-40C];[RED]\-#,##0\ [$€-40C]"/>
    <numFmt numFmtId="166" formatCode="#,##0.00\ [$€-40C];[RED]\-#,##0.00\ [$€-40C]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sz val="11"/>
      <color rgb="FF000000"/>
      <name val="Calibri"/>
      <family val="2"/>
      <charset val="1"/>
    </font>
    <font>
      <b val="true"/>
      <i val="true"/>
      <sz val="16"/>
      <color rgb="FF000000"/>
      <name val="Calibri"/>
      <family val="2"/>
      <charset val="1"/>
    </font>
    <font>
      <sz val="14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E6E6FF"/>
        <bgColor rgb="FFCCFF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E6E6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AI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3.8" zeroHeight="false" outlineLevelRow="0" outlineLevelCol="0"/>
  <cols>
    <col collapsed="false" customWidth="true" hidden="false" outlineLevel="0" max="1" min="1" style="0" width="8.67"/>
    <col collapsed="false" customWidth="true" hidden="false" outlineLevel="0" max="3" min="2" style="0" width="12.75"/>
    <col collapsed="false" customWidth="true" hidden="false" outlineLevel="0" max="4" min="4" style="0" width="9.18"/>
    <col collapsed="false" customWidth="true" hidden="false" outlineLevel="0" max="5" min="5" style="0" width="8.67"/>
    <col collapsed="false" customWidth="true" hidden="false" outlineLevel="0" max="7" min="6" style="0" width="12.75"/>
    <col collapsed="false" customWidth="true" hidden="false" outlineLevel="0" max="8" min="8" style="0" width="9.18"/>
    <col collapsed="false" customWidth="true" hidden="false" outlineLevel="0" max="25" min="9" style="0" width="8.67"/>
    <col collapsed="false" customWidth="true" hidden="false" outlineLevel="0" max="26" min="26" style="0" width="2.73"/>
    <col collapsed="false" customWidth="false" hidden="false" outlineLevel="0" max="32" min="27" style="1" width="11.52"/>
    <col collapsed="false" customWidth="true" hidden="false" outlineLevel="0" max="1025" min="33" style="0" width="8.67"/>
  </cols>
  <sheetData>
    <row r="1" customFormat="false" ht="22.5" hidden="false" customHeight="false" outlineLevel="0" collapsed="false">
      <c r="Y1" s="2"/>
      <c r="Z1" s="3"/>
      <c r="AA1" s="4" t="s">
        <v>0</v>
      </c>
      <c r="AB1" s="4" t="s">
        <v>1</v>
      </c>
      <c r="AC1" s="4" t="s">
        <v>2</v>
      </c>
      <c r="AD1" s="4" t="s">
        <v>3</v>
      </c>
      <c r="AE1" s="4" t="s">
        <v>4</v>
      </c>
      <c r="AF1" s="5" t="s">
        <v>5</v>
      </c>
    </row>
    <row r="2" customFormat="false" ht="13.8" hidden="false" customHeight="false" outlineLevel="0" collapsed="false">
      <c r="Y2" s="6" t="str">
        <f aca="false">IF(AB2=$C$4,AB2,"")</f>
        <v/>
      </c>
      <c r="Z2" s="7" t="str">
        <f aca="false">IF(AA2=$C$5,ROW(),"")</f>
        <v/>
      </c>
      <c r="AA2" s="8" t="s">
        <v>6</v>
      </c>
      <c r="AB2" s="8" t="s">
        <v>7</v>
      </c>
      <c r="AC2" s="8" t="n">
        <v>18</v>
      </c>
      <c r="AD2" s="9" t="n">
        <v>59000</v>
      </c>
      <c r="AE2" s="9" t="n">
        <v>7024</v>
      </c>
      <c r="AF2" s="10" t="s">
        <v>8</v>
      </c>
    </row>
    <row r="3" customFormat="false" ht="13.8" hidden="false" customHeight="false" outlineLevel="0" collapsed="false">
      <c r="Y3" s="6" t="str">
        <f aca="false">IF(AB3=$C$4,AB3,"")</f>
        <v/>
      </c>
      <c r="Z3" s="7" t="str">
        <f aca="false">IF(AA3=$C$5,ROW(),"")</f>
        <v/>
      </c>
      <c r="AA3" s="8" t="s">
        <v>6</v>
      </c>
      <c r="AB3" s="8" t="s">
        <v>9</v>
      </c>
      <c r="AC3" s="8" t="n">
        <v>17</v>
      </c>
      <c r="AD3" s="9" t="n">
        <v>58000</v>
      </c>
      <c r="AE3" s="9" t="n">
        <v>6905</v>
      </c>
      <c r="AF3" s="10" t="s">
        <v>10</v>
      </c>
    </row>
    <row r="4" customFormat="false" ht="19.7" hidden="false" customHeight="false" outlineLevel="0" collapsed="false">
      <c r="B4" s="11" t="s">
        <v>11</v>
      </c>
      <c r="C4" s="12" t="str">
        <f aca="false">IF(ISERROR(SMALL($Z$21:$Z$27,1)),"",VLOOKUP(SMALL(Z21:Z27,1),Z21:AF27,3,0))</f>
        <v/>
      </c>
      <c r="D4" s="12"/>
      <c r="F4" s="11" t="s">
        <v>11</v>
      </c>
      <c r="G4" s="13" t="str">
        <f aca="false">IF(ISERROR(SMALL($Z$21:$Z$27,3)),"",VLOOKUP(SMALL($Z$21:$Z$27,3),$Z$21:$AF$27,3,0))</f>
        <v/>
      </c>
      <c r="H4" s="13"/>
      <c r="Y4" s="6" t="str">
        <f aca="false">IF(AB4=$C$4,AB4,"")</f>
        <v/>
      </c>
      <c r="Z4" s="7" t="str">
        <f aca="false">IF(AA4=$C$5,ROW(),"")</f>
        <v/>
      </c>
      <c r="AA4" s="8" t="s">
        <v>12</v>
      </c>
      <c r="AB4" s="8" t="s">
        <v>13</v>
      </c>
      <c r="AC4" s="8" t="n">
        <v>16</v>
      </c>
      <c r="AD4" s="9" t="n">
        <v>57000</v>
      </c>
      <c r="AE4" s="9" t="n">
        <v>6786</v>
      </c>
      <c r="AF4" s="10" t="s">
        <v>14</v>
      </c>
    </row>
    <row r="5" customFormat="false" ht="17.35" hidden="false" customHeight="false" outlineLevel="0" collapsed="false">
      <c r="B5" s="14" t="s">
        <v>15</v>
      </c>
      <c r="C5" s="15"/>
      <c r="D5" s="16"/>
      <c r="F5" s="14" t="s">
        <v>15</v>
      </c>
      <c r="G5" s="15" t="str">
        <f aca="false">IF(ISERROR(SMALL($Z$21:$Z$27,3)),"",$C$5)</f>
        <v/>
      </c>
      <c r="H5" s="16"/>
      <c r="Y5" s="6" t="str">
        <f aca="false">IF(AB5=$C$4,AB5,"")</f>
        <v/>
      </c>
      <c r="Z5" s="7" t="str">
        <f aca="false">IF(AA5=$C$5,ROW(),"")</f>
        <v/>
      </c>
      <c r="AA5" s="8" t="s">
        <v>16</v>
      </c>
      <c r="AB5" s="8" t="s">
        <v>17</v>
      </c>
      <c r="AC5" s="8" t="n">
        <v>15</v>
      </c>
      <c r="AD5" s="9" t="n">
        <v>56000</v>
      </c>
      <c r="AE5" s="9" t="n">
        <v>6667</v>
      </c>
      <c r="AF5" s="10" t="s">
        <v>18</v>
      </c>
    </row>
    <row r="6" customFormat="false" ht="17.35" hidden="false" customHeight="false" outlineLevel="0" collapsed="false">
      <c r="B6" s="14" t="s">
        <v>19</v>
      </c>
      <c r="C6" s="17" t="str">
        <f aca="false">IF(ISERROR(SMALL($Z$21:$Z$27,1)),"",VLOOKUP(C4,Y2:AF19,5,0))</f>
        <v/>
      </c>
      <c r="D6" s="16"/>
      <c r="F6" s="14" t="s">
        <v>19</v>
      </c>
      <c r="G6" s="15" t="str">
        <f aca="false">IF(ISERROR(SMALL($Z$21:$Z$27,3)),"",VLOOKUP(SMALL($Z$21:$Z$27,3),$Z$21:$AF$27,4,0))</f>
        <v/>
      </c>
      <c r="H6" s="16"/>
      <c r="Y6" s="6" t="str">
        <f aca="false">IF(AB6=$C$4,AB6,"")</f>
        <v/>
      </c>
      <c r="Z6" s="7" t="str">
        <f aca="false">IF(AA6=$C$5,ROW(),"")</f>
        <v/>
      </c>
      <c r="AA6" s="8" t="s">
        <v>16</v>
      </c>
      <c r="AB6" s="8" t="s">
        <v>20</v>
      </c>
      <c r="AC6" s="8" t="n">
        <v>14</v>
      </c>
      <c r="AD6" s="9" t="n">
        <v>55000</v>
      </c>
      <c r="AE6" s="9" t="n">
        <v>6548</v>
      </c>
      <c r="AF6" s="10" t="s">
        <v>10</v>
      </c>
    </row>
    <row r="7" customFormat="false" ht="17.35" hidden="false" customHeight="false" outlineLevel="0" collapsed="false">
      <c r="B7" s="14" t="s">
        <v>21</v>
      </c>
      <c r="C7" s="18" t="str">
        <f aca="false">IF(ISERROR(SMALL($Z$21:$Z$27,1)),"",VLOOKUP(C4,Y2:AF19,6,0))</f>
        <v/>
      </c>
      <c r="D7" s="16"/>
      <c r="F7" s="14" t="s">
        <v>21</v>
      </c>
      <c r="G7" s="18" t="str">
        <f aca="false">IF(ISERROR(SMALL($Z$21:$Z$27,3)),"",VLOOKUP(SMALL($Z$21:$Z$27,3),$Z$21:$AF$27,5,0))</f>
        <v/>
      </c>
      <c r="H7" s="16"/>
      <c r="Y7" s="6" t="str">
        <f aca="false">IF(AB7=$C$4,AB7,"")</f>
        <v/>
      </c>
      <c r="Z7" s="7" t="str">
        <f aca="false">IF(AA7=$C$5,ROW(),"")</f>
        <v/>
      </c>
      <c r="AA7" s="8" t="s">
        <v>22</v>
      </c>
      <c r="AB7" s="8" t="s">
        <v>23</v>
      </c>
      <c r="AC7" s="8" t="n">
        <v>13</v>
      </c>
      <c r="AD7" s="9" t="n">
        <v>54000</v>
      </c>
      <c r="AE7" s="9" t="n">
        <v>6429</v>
      </c>
      <c r="AF7" s="10" t="s">
        <v>18</v>
      </c>
    </row>
    <row r="8" customFormat="false" ht="17.35" hidden="false" customHeight="false" outlineLevel="0" collapsed="false">
      <c r="B8" s="14" t="s">
        <v>24</v>
      </c>
      <c r="C8" s="18" t="str">
        <f aca="false">IF(ISERROR(SMALL($Z$21:$Z$27,1)),"",VLOOKUP(C4,Y2:AF19,7,0))</f>
        <v/>
      </c>
      <c r="D8" s="16"/>
      <c r="F8" s="14" t="s">
        <v>24</v>
      </c>
      <c r="G8" s="18" t="str">
        <f aca="false">IF(ISERROR(SMALL($Z$21:$Z$27,3)),"",VLOOKUP(SMALL($Z$21:$Z$27,3),$Z$21:$AF$27,6,0))</f>
        <v/>
      </c>
      <c r="H8" s="16"/>
      <c r="Y8" s="6" t="str">
        <f aca="false">IF(AB8=$C$4,AB8,"")</f>
        <v/>
      </c>
      <c r="Z8" s="7" t="str">
        <f aca="false">IF(AA8=$C$5,ROW(),"")</f>
        <v/>
      </c>
      <c r="AA8" s="8" t="s">
        <v>25</v>
      </c>
      <c r="AB8" s="8" t="s">
        <v>26</v>
      </c>
      <c r="AC8" s="8" t="n">
        <v>12</v>
      </c>
      <c r="AD8" s="9" t="n">
        <v>53000</v>
      </c>
      <c r="AE8" s="9" t="n">
        <v>6310</v>
      </c>
      <c r="AF8" s="10" t="s">
        <v>10</v>
      </c>
      <c r="AI8" s="8"/>
    </row>
    <row r="9" customFormat="false" ht="17.35" hidden="false" customHeight="false" outlineLevel="0" collapsed="false">
      <c r="B9" s="11" t="s">
        <v>27</v>
      </c>
      <c r="C9" s="15" t="str">
        <f aca="false">IF(ISERROR(SMALL($Z$21:$Z$27,1)),"",VLOOKUP(C4,Y2:AF19,8,0))</f>
        <v/>
      </c>
      <c r="D9" s="16"/>
      <c r="F9" s="11" t="s">
        <v>27</v>
      </c>
      <c r="G9" s="15" t="str">
        <f aca="false">IF(ISERROR(SMALL($Z$21:$Z$27,3)),"",VLOOKUP(SMALL($Z$21:$Z$27,3),$Z$21:$AF$27,7,0))</f>
        <v/>
      </c>
      <c r="H9" s="16"/>
      <c r="Y9" s="6" t="str">
        <f aca="false">IF(AB9=$C$4,AB9,"")</f>
        <v/>
      </c>
      <c r="Z9" s="7" t="str">
        <f aca="false">IF(AA9=$C$5,ROW(),"")</f>
        <v/>
      </c>
      <c r="AA9" s="8" t="s">
        <v>25</v>
      </c>
      <c r="AB9" s="8" t="s">
        <v>28</v>
      </c>
      <c r="AC9" s="8" t="n">
        <v>11</v>
      </c>
      <c r="AD9" s="9" t="n">
        <v>52000</v>
      </c>
      <c r="AE9" s="9" t="n">
        <v>6190</v>
      </c>
      <c r="AF9" s="10" t="s">
        <v>10</v>
      </c>
      <c r="AI9" s="8"/>
    </row>
    <row r="10" customFormat="false" ht="13.8" hidden="false" customHeight="false" outlineLevel="0" collapsed="false">
      <c r="Y10" s="6" t="str">
        <f aca="false">IF(AB10=$C$4,AB10,"")</f>
        <v/>
      </c>
      <c r="Z10" s="7" t="str">
        <f aca="false">IF(AA10=$C$5,ROW(),"")</f>
        <v/>
      </c>
      <c r="AA10" s="8" t="s">
        <v>25</v>
      </c>
      <c r="AB10" s="8" t="s">
        <v>29</v>
      </c>
      <c r="AC10" s="8" t="n">
        <v>10</v>
      </c>
      <c r="AD10" s="9" t="n">
        <v>51000</v>
      </c>
      <c r="AE10" s="9" t="n">
        <v>6071</v>
      </c>
      <c r="AF10" s="10" t="s">
        <v>14</v>
      </c>
      <c r="AI10" s="8"/>
    </row>
    <row r="11" customFormat="false" ht="13.8" hidden="false" customHeight="false" outlineLevel="0" collapsed="false">
      <c r="Y11" s="6" t="str">
        <f aca="false">IF(AB11=$C$4,AB11,"")</f>
        <v/>
      </c>
      <c r="Z11" s="7" t="str">
        <f aca="false">IF(AA11=$C$5,ROW(),"")</f>
        <v/>
      </c>
      <c r="AA11" s="8" t="s">
        <v>30</v>
      </c>
      <c r="AB11" s="8" t="s">
        <v>31</v>
      </c>
      <c r="AC11" s="8" t="n">
        <v>9</v>
      </c>
      <c r="AD11" s="9" t="n">
        <v>50000</v>
      </c>
      <c r="AE11" s="9" t="n">
        <v>5952</v>
      </c>
      <c r="AF11" s="10" t="s">
        <v>18</v>
      </c>
      <c r="AI11" s="8"/>
    </row>
    <row r="12" customFormat="false" ht="19.7" hidden="false" customHeight="false" outlineLevel="0" collapsed="false">
      <c r="B12" s="11" t="s">
        <v>11</v>
      </c>
      <c r="C12" s="13" t="str">
        <f aca="false">IF(ISERROR(SMALL($Z$21:$Z$27,2)),"",VLOOKUP(SMALL($Z$21:$Z$27,2),$Z$21:$AF$27,3,0))</f>
        <v/>
      </c>
      <c r="D12" s="13"/>
      <c r="F12" s="11" t="s">
        <v>11</v>
      </c>
      <c r="G12" s="13" t="str">
        <f aca="false">IF(ISERROR(SMALL($Z$21:$Z$27,4)),"",VLOOKUP(SMALL($Z$21:$Z$27,4),$Z$21:$AF$27,3,0))</f>
        <v/>
      </c>
      <c r="H12" s="13"/>
      <c r="Y12" s="6" t="str">
        <f aca="false">IF(AB12=$C$4,AB12,"")</f>
        <v/>
      </c>
      <c r="Z12" s="7" t="str">
        <f aca="false">IF(AA12=$C$5,ROW(),"")</f>
        <v/>
      </c>
      <c r="AA12" s="8" t="s">
        <v>30</v>
      </c>
      <c r="AB12" s="8" t="s">
        <v>32</v>
      </c>
      <c r="AC12" s="8" t="n">
        <v>8</v>
      </c>
      <c r="AD12" s="9" t="n">
        <v>49000</v>
      </c>
      <c r="AE12" s="9" t="n">
        <v>5833</v>
      </c>
      <c r="AF12" s="10" t="s">
        <v>14</v>
      </c>
      <c r="AI12" s="8"/>
    </row>
    <row r="13" customFormat="false" ht="17.35" hidden="false" customHeight="false" outlineLevel="0" collapsed="false">
      <c r="B13" s="14" t="s">
        <v>15</v>
      </c>
      <c r="C13" s="15" t="str">
        <f aca="false">IF(ISERROR(SMALL($Z$21:$Z$27,2)),"",$C$5)</f>
        <v/>
      </c>
      <c r="D13" s="16"/>
      <c r="F13" s="14" t="s">
        <v>15</v>
      </c>
      <c r="G13" s="15" t="str">
        <f aca="false">IF(ISERROR(SMALL($Z$21:$Z$27,4)),"",$C$5)</f>
        <v/>
      </c>
      <c r="H13" s="16"/>
      <c r="Y13" s="6" t="str">
        <f aca="false">IF(AB13=$C$4,AB13,"")</f>
        <v/>
      </c>
      <c r="Z13" s="7" t="str">
        <f aca="false">IF(AA13=$C$5,ROW(),"")</f>
        <v/>
      </c>
      <c r="AA13" s="8" t="s">
        <v>33</v>
      </c>
      <c r="AB13" s="8" t="s">
        <v>34</v>
      </c>
      <c r="AC13" s="8" t="n">
        <v>7</v>
      </c>
      <c r="AD13" s="9" t="n">
        <v>48000</v>
      </c>
      <c r="AE13" s="9" t="n">
        <v>5714</v>
      </c>
      <c r="AF13" s="10" t="s">
        <v>18</v>
      </c>
      <c r="AI13" s="8"/>
    </row>
    <row r="14" customFormat="false" ht="17.35" hidden="false" customHeight="false" outlineLevel="0" collapsed="false">
      <c r="B14" s="14" t="s">
        <v>19</v>
      </c>
      <c r="C14" s="15" t="str">
        <f aca="false">IF(ISERROR(SMALL($Z$21:$Z$27,2)),"",VLOOKUP(SMALL($Z$21:$Z$27,2),$Z$21:$AF$27,4,0))</f>
        <v/>
      </c>
      <c r="D14" s="16"/>
      <c r="F14" s="14" t="s">
        <v>19</v>
      </c>
      <c r="G14" s="15" t="str">
        <f aca="false">IF(ISERROR(SMALL($Z$21:$Z$27,4)),"",VLOOKUP(SMALL($Z$21:$Z$27,4),$Z$21:$AF$27,4,0))</f>
        <v/>
      </c>
      <c r="H14" s="16"/>
      <c r="Y14" s="6" t="str">
        <f aca="false">IF(AB14=$C$4,AB14,"")</f>
        <v/>
      </c>
      <c r="Z14" s="7" t="str">
        <f aca="false">IF(AA14=$C$5,ROW(),"")</f>
        <v/>
      </c>
      <c r="AA14" s="8" t="s">
        <v>6</v>
      </c>
      <c r="AB14" s="8" t="s">
        <v>35</v>
      </c>
      <c r="AC14" s="8" t="n">
        <v>6</v>
      </c>
      <c r="AD14" s="9" t="n">
        <v>47000</v>
      </c>
      <c r="AE14" s="9" t="n">
        <v>5595</v>
      </c>
      <c r="AF14" s="10" t="s">
        <v>18</v>
      </c>
      <c r="AI14" s="8"/>
    </row>
    <row r="15" customFormat="false" ht="17.35" hidden="false" customHeight="false" outlineLevel="0" collapsed="false">
      <c r="B15" s="14" t="s">
        <v>21</v>
      </c>
      <c r="C15" s="18" t="str">
        <f aca="false">IF(ISERROR(SMALL($Z$21:$Z$27,2)),"",VLOOKUP(SMALL($Z$21:$Z$27,2),$Z$21:$AF$27,5,0))</f>
        <v/>
      </c>
      <c r="D15" s="16"/>
      <c r="F15" s="14" t="s">
        <v>21</v>
      </c>
      <c r="G15" s="18" t="str">
        <f aca="false">IF(ISERROR(SMALL($Z$21:$Z$27,4)),"",VLOOKUP(SMALL($Z$21:$Z$27,4),$Z$21:$AF$27,5,0))</f>
        <v/>
      </c>
      <c r="H15" s="16"/>
      <c r="Y15" s="6" t="str">
        <f aca="false">IF(AB15=$C$4,AB15,"")</f>
        <v/>
      </c>
      <c r="Z15" s="7" t="str">
        <f aca="false">IF(AA15=$C$5,ROW(),"")</f>
        <v/>
      </c>
      <c r="AA15" s="8" t="s">
        <v>12</v>
      </c>
      <c r="AB15" s="8" t="s">
        <v>36</v>
      </c>
      <c r="AC15" s="8" t="n">
        <v>5</v>
      </c>
      <c r="AD15" s="9" t="n">
        <v>46000</v>
      </c>
      <c r="AE15" s="9" t="n">
        <v>5476</v>
      </c>
      <c r="AF15" s="10" t="s">
        <v>14</v>
      </c>
      <c r="AI15" s="8"/>
    </row>
    <row r="16" customFormat="false" ht="17.35" hidden="false" customHeight="false" outlineLevel="0" collapsed="false">
      <c r="B16" s="14" t="s">
        <v>24</v>
      </c>
      <c r="C16" s="18" t="str">
        <f aca="false">IF(ISERROR(SMALL($Z$21:$Z$27,2)),"",VLOOKUP(SMALL($Z$21:$Z$27,2),$Z$21:$AF$27,6,0))</f>
        <v/>
      </c>
      <c r="D16" s="16"/>
      <c r="F16" s="14" t="s">
        <v>24</v>
      </c>
      <c r="G16" s="18" t="str">
        <f aca="false">IF(ISERROR(SMALL($Z$21:$Z$27,4)),"",VLOOKUP(SMALL($Z$21:$Z$27,4),$Z$21:$AF$27,6,0))</f>
        <v/>
      </c>
      <c r="H16" s="16"/>
      <c r="Y16" s="6" t="str">
        <f aca="false">IF(AB16=$C$4,AB16,"")</f>
        <v/>
      </c>
      <c r="Z16" s="7" t="str">
        <f aca="false">IF(AA16=$C$5,ROW(),"")</f>
        <v/>
      </c>
      <c r="AA16" s="8" t="s">
        <v>16</v>
      </c>
      <c r="AB16" s="8" t="s">
        <v>37</v>
      </c>
      <c r="AC16" s="8" t="n">
        <v>4</v>
      </c>
      <c r="AD16" s="9" t="n">
        <v>45000</v>
      </c>
      <c r="AE16" s="9" t="n">
        <v>5357</v>
      </c>
      <c r="AF16" s="10" t="s">
        <v>10</v>
      </c>
      <c r="AI16" s="8"/>
    </row>
    <row r="17" customFormat="false" ht="17.35" hidden="false" customHeight="false" outlineLevel="0" collapsed="false">
      <c r="B17" s="11" t="s">
        <v>27</v>
      </c>
      <c r="C17" s="15" t="str">
        <f aca="false">IF(ISERROR(SMALL($Z$21:$Z$27,2)),"",VLOOKUP(SMALL($Z$21:$Z$27,2),$Z$21:$AF$27,7,0))</f>
        <v/>
      </c>
      <c r="D17" s="16"/>
      <c r="F17" s="11" t="s">
        <v>27</v>
      </c>
      <c r="G17" s="15" t="str">
        <f aca="false">IF(ISERROR(SMALL($Z$21:$Z$27,4)),"",VLOOKUP(SMALL($Z$21:$Z$27,4),$Z$21:$AF$27,7,0))</f>
        <v/>
      </c>
      <c r="H17" s="16"/>
      <c r="Y17" s="6" t="str">
        <f aca="false">IF(AB17=$C$4,AB17,"")</f>
        <v/>
      </c>
      <c r="Z17" s="7" t="str">
        <f aca="false">IF(AA17=$C$5,ROW(),"")</f>
        <v/>
      </c>
      <c r="AA17" s="8" t="s">
        <v>22</v>
      </c>
      <c r="AB17" s="8" t="s">
        <v>38</v>
      </c>
      <c r="AC17" s="8" t="n">
        <v>3</v>
      </c>
      <c r="AD17" s="9" t="n">
        <v>44000</v>
      </c>
      <c r="AE17" s="9" t="n">
        <v>5238</v>
      </c>
      <c r="AF17" s="10" t="s">
        <v>14</v>
      </c>
      <c r="AI17" s="8"/>
    </row>
    <row r="18" customFormat="false" ht="13.8" hidden="false" customHeight="false" outlineLevel="0" collapsed="false">
      <c r="Y18" s="6" t="str">
        <f aca="false">IF(AB18=$C$4,AB18,"")</f>
        <v/>
      </c>
      <c r="Z18" s="7" t="str">
        <f aca="false">IF(AA18=$C$5,ROW(),"")</f>
        <v/>
      </c>
      <c r="AA18" s="8" t="s">
        <v>25</v>
      </c>
      <c r="AB18" s="8" t="s">
        <v>39</v>
      </c>
      <c r="AC18" s="8" t="n">
        <v>2</v>
      </c>
      <c r="AD18" s="9" t="n">
        <v>43000</v>
      </c>
      <c r="AE18" s="9" t="n">
        <v>5119</v>
      </c>
      <c r="AF18" s="10" t="s">
        <v>18</v>
      </c>
      <c r="AI18" s="8"/>
    </row>
    <row r="19" customFormat="false" ht="13.8" hidden="false" customHeight="false" outlineLevel="0" collapsed="false">
      <c r="Y19" s="6" t="str">
        <f aca="false">IF(AB19=$C$4,AB19,"")</f>
        <v/>
      </c>
      <c r="Z19" s="7" t="str">
        <f aca="false">IF(AA19=$C$5,ROW(),"")</f>
        <v/>
      </c>
      <c r="AA19" s="8" t="s">
        <v>30</v>
      </c>
      <c r="AB19" s="8" t="s">
        <v>40</v>
      </c>
      <c r="AC19" s="8" t="n">
        <v>1</v>
      </c>
      <c r="AD19" s="9" t="n">
        <v>42000</v>
      </c>
      <c r="AE19" s="9" t="n">
        <v>5000</v>
      </c>
      <c r="AF19" s="10" t="s">
        <v>10</v>
      </c>
    </row>
    <row r="20" customFormat="false" ht="13.8" hidden="false" customHeight="false" outlineLevel="0" collapsed="false">
      <c r="Y20" s="6"/>
      <c r="Z20" s="7"/>
      <c r="AA20" s="8"/>
      <c r="AB20" s="8"/>
      <c r="AC20" s="8"/>
      <c r="AD20" s="9"/>
      <c r="AE20" s="9"/>
      <c r="AF20" s="10"/>
    </row>
    <row r="21" customFormat="false" ht="13.8" hidden="false" customHeight="false" outlineLevel="0" collapsed="false">
      <c r="Y21" s="19" t="str">
        <f aca="false">IF(1&gt;COUNTIF($Z$2:$Z$19,"&gt;=1"),"",1)</f>
        <v/>
      </c>
      <c r="Z21" s="20" t="str">
        <f aca="false">IF(Y21="","",SMALL($Z$2:$Z$19,Y21))</f>
        <v/>
      </c>
      <c r="AA21" s="8"/>
      <c r="AB21" s="21" t="str">
        <f aca="true">IF($Z21="","",INDIRECT("AB"&amp;$Z21))</f>
        <v/>
      </c>
      <c r="AC21" s="22" t="str">
        <f aca="true">IF($Z21="","",INDIRECT("AC"&amp;$Z21))</f>
        <v/>
      </c>
      <c r="AD21" s="9" t="str">
        <f aca="true">IF($Z21="","",INDIRECT("AD"&amp;$Z21))</f>
        <v/>
      </c>
      <c r="AE21" s="9" t="str">
        <f aca="true">IF($Z21="","",INDIRECT("AE"&amp;$Z21))</f>
        <v/>
      </c>
      <c r="AF21" s="23" t="str">
        <f aca="true">IF($Z21="","",INDIRECT("AF"&amp;$Z21))</f>
        <v/>
      </c>
    </row>
    <row r="22" customFormat="false" ht="13.8" hidden="false" customHeight="false" outlineLevel="0" collapsed="false">
      <c r="Y22" s="19" t="str">
        <f aca="false">IF(2&gt;COUNTIF($Z$2:$Z$19,"&gt;=1"),"",2)</f>
        <v/>
      </c>
      <c r="Z22" s="20" t="str">
        <f aca="false">IF(Y22="","",SMALL($Z$2:$Z$19,Y22))</f>
        <v/>
      </c>
      <c r="AA22" s="8"/>
      <c r="AB22" s="21" t="str">
        <f aca="true">IF($Z22="","",INDIRECT("AB"&amp;$Z22))</f>
        <v/>
      </c>
      <c r="AC22" s="22" t="str">
        <f aca="true">IF($Z22="","",INDIRECT("AC"&amp;$Z22))</f>
        <v/>
      </c>
      <c r="AD22" s="9" t="str">
        <f aca="true">IF($Z22="","",INDIRECT("AD"&amp;$Z22))</f>
        <v/>
      </c>
      <c r="AE22" s="9" t="str">
        <f aca="true">IF($Z22="","",INDIRECT("AE"&amp;$Z22))</f>
        <v/>
      </c>
      <c r="AF22" s="23" t="str">
        <f aca="true">IF($Z22="","",INDIRECT("AF"&amp;$Z22))</f>
        <v/>
      </c>
    </row>
    <row r="23" customFormat="false" ht="13.8" hidden="false" customHeight="false" outlineLevel="0" collapsed="false">
      <c r="Y23" s="19" t="str">
        <f aca="false">IF(3&gt;COUNTIF($Z$2:$Z$19,"&gt;=1"),"",3)</f>
        <v/>
      </c>
      <c r="Z23" s="20" t="str">
        <f aca="false">IF(Y23="","",SMALL($Z$2:$Z$19,Y23))</f>
        <v/>
      </c>
      <c r="AA23" s="8"/>
      <c r="AB23" s="21" t="str">
        <f aca="true">IF($Z23="","",INDIRECT("AB"&amp;$Z23))</f>
        <v/>
      </c>
      <c r="AC23" s="22" t="str">
        <f aca="true">IF($Z23="","",INDIRECT("AC"&amp;$Z23))</f>
        <v/>
      </c>
      <c r="AD23" s="9" t="str">
        <f aca="true">IF($Z23="","",INDIRECT("AD"&amp;$Z23))</f>
        <v/>
      </c>
      <c r="AE23" s="9" t="str">
        <f aca="true">IF($Z23="","",INDIRECT("AE"&amp;$Z23))</f>
        <v/>
      </c>
      <c r="AF23" s="23" t="str">
        <f aca="true">IF($Z23="","",INDIRECT("AF"&amp;$Z23))</f>
        <v/>
      </c>
    </row>
    <row r="24" customFormat="false" ht="13.8" hidden="false" customHeight="false" outlineLevel="0" collapsed="false">
      <c r="Y24" s="19" t="str">
        <f aca="false">IF(4&gt;COUNTIF($Z$2:$Z$19,"&gt;=1"),"",4)</f>
        <v/>
      </c>
      <c r="Z24" s="20" t="str">
        <f aca="false">IF(Y24="","",SMALL($Z$2:$Z$19,Y24))</f>
        <v/>
      </c>
      <c r="AA24" s="8"/>
      <c r="AB24" s="21" t="str">
        <f aca="true">IF($Z24="","",INDIRECT("AB"&amp;$Z24))</f>
        <v/>
      </c>
      <c r="AC24" s="22" t="str">
        <f aca="true">IF($Z24="","",INDIRECT("AC"&amp;$Z24))</f>
        <v/>
      </c>
      <c r="AD24" s="9" t="str">
        <f aca="true">IF($Z24="","",INDIRECT("AD"&amp;$Z24))</f>
        <v/>
      </c>
      <c r="AE24" s="9" t="str">
        <f aca="true">IF($Z24="","",INDIRECT("AE"&amp;$Z24))</f>
        <v/>
      </c>
      <c r="AF24" s="23" t="str">
        <f aca="true">IF($Z24="","",INDIRECT("AF"&amp;$Z24))</f>
        <v/>
      </c>
    </row>
    <row r="25" customFormat="false" ht="13.8" hidden="false" customHeight="false" outlineLevel="0" collapsed="false">
      <c r="Y25" s="19" t="str">
        <f aca="false">IF(5&gt;COUNTIF($Z$2:$Z$19,"&gt;=1"),"",5)</f>
        <v/>
      </c>
      <c r="Z25" s="20" t="str">
        <f aca="false">IF(Y25="","",SMALL($Z$2:$Z$19,Y25))</f>
        <v/>
      </c>
      <c r="AA25" s="8"/>
      <c r="AB25" s="21" t="str">
        <f aca="true">IF($Z25="","",INDIRECT("AB"&amp;$Z25))</f>
        <v/>
      </c>
      <c r="AC25" s="22" t="str">
        <f aca="true">IF($Z25="","",INDIRECT("AC"&amp;$Z25))</f>
        <v/>
      </c>
      <c r="AD25" s="9" t="str">
        <f aca="true">IF($Z25="","",INDIRECT("AD"&amp;$Z25))</f>
        <v/>
      </c>
      <c r="AE25" s="9" t="str">
        <f aca="true">IF($Z25="","",INDIRECT("AE"&amp;$Z25))</f>
        <v/>
      </c>
      <c r="AF25" s="23" t="str">
        <f aca="true">IF($Z25="","",INDIRECT("AF"&amp;$Z25))</f>
        <v/>
      </c>
    </row>
    <row r="26" customFormat="false" ht="13.8" hidden="false" customHeight="false" outlineLevel="0" collapsed="false">
      <c r="Y26" s="19" t="str">
        <f aca="false">IF(6&gt;COUNTIF($Z$2:$Z$19,"&gt;=1"),"",6)</f>
        <v/>
      </c>
      <c r="Z26" s="20" t="str">
        <f aca="false">IF(Y26="","",SMALL($Z$2:$Z$19,Y26))</f>
        <v/>
      </c>
      <c r="AA26" s="8"/>
      <c r="AB26" s="21" t="str">
        <f aca="true">IF($Z26="","",INDIRECT("AB"&amp;$Z26))</f>
        <v/>
      </c>
      <c r="AC26" s="22" t="str">
        <f aca="true">IF($Z26="","",INDIRECT("AC"&amp;$Z26))</f>
        <v/>
      </c>
      <c r="AD26" s="9" t="str">
        <f aca="true">IF($Z26="","",INDIRECT("AD"&amp;$Z26))</f>
        <v/>
      </c>
      <c r="AE26" s="9" t="str">
        <f aca="true">IF($Z26="","",INDIRECT("AE"&amp;$Z26))</f>
        <v/>
      </c>
      <c r="AF26" s="23" t="str">
        <f aca="true">IF($Z26="","",INDIRECT("AF"&amp;$Z26))</f>
        <v/>
      </c>
    </row>
    <row r="27" customFormat="false" ht="13.8" hidden="false" customHeight="false" outlineLevel="0" collapsed="false">
      <c r="Y27" s="24" t="str">
        <f aca="false">IF(7&gt;COUNTIF($Z$2:$Z$19,"&gt;=1"),"",7)</f>
        <v/>
      </c>
      <c r="Z27" s="25" t="str">
        <f aca="false">IF(Y27="","",SMALL($Z$2:$Z$19,Y27))</f>
        <v/>
      </c>
      <c r="AA27" s="26"/>
      <c r="AB27" s="27" t="str">
        <f aca="true">IF($Z27="","",INDIRECT("AB"&amp;$Z27))</f>
        <v/>
      </c>
      <c r="AC27" s="26" t="str">
        <f aca="true">IF($Z27="","",INDIRECT("AC"&amp;$Z27))</f>
        <v/>
      </c>
      <c r="AD27" s="28" t="str">
        <f aca="true">IF($Z27="","",INDIRECT("AD"&amp;$Z27))</f>
        <v/>
      </c>
      <c r="AE27" s="28" t="str">
        <f aca="true">IF($Z27="","",INDIRECT("AE"&amp;$Z27))</f>
        <v/>
      </c>
      <c r="AF27" s="29" t="str">
        <f aca="true">IF($Z27="","",INDIRECT("AF"&amp;$Z27))</f>
        <v/>
      </c>
    </row>
  </sheetData>
  <mergeCells count="4">
    <mergeCell ref="C4:D4"/>
    <mergeCell ref="G4:H4"/>
    <mergeCell ref="C12:D12"/>
    <mergeCell ref="G12:H12"/>
  </mergeCells>
  <dataValidations count="3">
    <dataValidation allowBlank="true" operator="equal" showDropDown="false" showErrorMessage="true" showInputMessage="false" sqref="C5" type="list">
      <formula1>"Anatole,Bruno,Charles,Dominique,Eric,Flavien,Gustave"</formula1>
      <formula2>0</formula2>
    </dataValidation>
    <dataValidation allowBlank="true" operator="equal" showDropDown="false" showErrorMessage="true" showInputMessage="false" sqref="C4 G4 C12 G12" type="none">
      <formula1>AB21:AB27</formula1>
      <formula2>0</formula2>
    </dataValidation>
    <dataValidation allowBlank="true" operator="equal" showDropDown="false" showErrorMessage="true" showInputMessage="false" sqref="G5 C13 G13" type="none">
      <formula1>C5</formula1>
      <formula2>0</formula2>
    </dataValidation>
  </dataValidations>
  <printOptions headings="false" gridLines="false" gridLinesSet="true" horizontalCentered="true" verticalCentered="true"/>
  <pageMargins left="0.333333333333333" right="0.279166666666667" top="0.7875" bottom="0.7875" header="0.511805555555555" footer="0.511805555555555"/>
  <pageSetup paperSize="9" scale="4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LibreOffice/5.4.0.3$Windows_x86 LibreOffice_project/7556cbc6811c9d992f4064ab9287069087d7f62c</Application>
  <Company>1DIS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2017-08-07T12:10:39Z</dcterms:created>
  <dc:creator/>
  <dc:description/>
  <dc:language>fr-FR</dc:language>
  <cp:lastModifiedBy/>
  <cp:lastPrinted>2017-08-07T13:36:10Z</cp:lastPrinted>
  <dcterms:modified xsi:type="dcterms:W3CDTF">2017-08-07T23:06:05Z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1DIS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